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920" windowWidth="16790" windowHeight="110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<sst xmlns="http://schemas.openxmlformats.org/spreadsheetml/2006/main" count="2959" uniqueCount="229">
  <si>
    <t>к решению Совета Омского</t>
  </si>
  <si>
    <t>РАСПРЕДЕЛЕНИЕ</t>
  </si>
  <si>
    <t>№ п/п</t>
  </si>
  <si>
    <t>Коды классификации расходов местного бюджета</t>
  </si>
  <si>
    <t>Главный распорядитель средств местного бюджета</t>
  </si>
  <si>
    <t>Раздел</t>
  </si>
  <si>
    <t>Подраздел</t>
  </si>
  <si>
    <t>Целевая статья</t>
  </si>
  <si>
    <t>1</t>
  </si>
  <si>
    <t>2</t>
  </si>
  <si>
    <t>3</t>
  </si>
  <si>
    <t>4</t>
  </si>
  <si>
    <t>5</t>
  </si>
  <si>
    <t>7</t>
  </si>
  <si>
    <t>Администрация Иртышского сельского поселения Омского муниципального района Омской области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</si>
  <si>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</si>
  <si>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</si>
  <si>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</si>
  <si>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</si>
  <si>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</si>
  <si>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</si>
  <si>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</si>
  <si>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</si>
  <si>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001</t>
  </si>
  <si>
    <t>Мобилизационная и вневойсковая подготовка</t>
  </si>
  <si>
    <t>03</t>
  </si>
  <si>
    <t>05</t>
  </si>
  <si>
    <t>Коммунальное хозяйство</t>
  </si>
  <si>
    <t>Благоустройство</t>
  </si>
  <si>
    <t>08</t>
  </si>
  <si>
    <t>Культура</t>
  </si>
  <si>
    <t>11</t>
  </si>
  <si>
    <t>Физическая культура</t>
  </si>
  <si>
    <t>ВСЕГО РАСХОДОВ</t>
  </si>
  <si>
    <t xml:space="preserve">к решению Совета Иртышского сельского поселения </t>
  </si>
  <si>
    <t xml:space="preserve">"Приложение № 4                       </t>
  </si>
  <si>
    <t>Наименование кодов классификации расходов местного бюджета</t>
  </si>
  <si>
    <t>Общегосударственные вопросы</t>
  </si>
  <si>
    <t>00</t>
  </si>
  <si>
    <t>Национальная оборона</t>
  </si>
  <si>
    <t>Жилищно-коммунальное хозяйство</t>
  </si>
  <si>
    <t>Культура, кинематография</t>
  </si>
  <si>
    <t xml:space="preserve">Культура </t>
  </si>
  <si>
    <t>Физическая культура и спорт</t>
  </si>
  <si>
    <t>98</t>
  </si>
  <si>
    <t/>
  </si>
  <si>
    <t>Сумма, рублей</t>
  </si>
  <si>
    <t>Всего</t>
  </si>
  <si>
    <t>в том числе за счет поступлений целевого характера</t>
  </si>
  <si>
    <t>8</t>
  </si>
  <si>
    <t>Сумма,  рублей</t>
  </si>
  <si>
    <t>09</t>
  </si>
  <si>
    <t>Дорожное хозяйство (дорожные фонды)</t>
  </si>
  <si>
    <t>Образование</t>
  </si>
  <si>
    <t>07</t>
  </si>
  <si>
    <t>0</t>
  </si>
  <si>
    <t>Национальная безопасность и правоохранительная деятельность</t>
  </si>
  <si>
    <t>Национальная экономика</t>
  </si>
  <si>
    <t>Резервные фонды</t>
  </si>
  <si>
    <t>Резервные средства</t>
  </si>
  <si>
    <t>870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</si>
  <si>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</si>
  <si>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</si>
  <si>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</si>
  <si>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Обеспечение проведения выборов и референдумов</t>
  </si>
  <si>
    <t>Вид расходов</t>
  </si>
  <si>
    <t>Прочая закупка товаров, работ и услуг для обеспечения государственных (муниципальных) нужд</t>
  </si>
  <si>
    <t>Подпрограмма"Совершенствование муниципального управления в Иртышском сельском поселении Омского муниципального района Омской области"</t>
  </si>
  <si>
    <t>Уплата прочих налогов, сборов и иных платежей</t>
  </si>
  <si>
    <t>Обеспечение проведенияя выборов и референдумов</t>
  </si>
  <si>
    <t>Организация и обеспечение мероприятий по решению других (общих) вопросов муниципального значения</t>
  </si>
  <si>
    <t>Подпрограмма "Повышение энергетической эффективности и сокращение энергетических издержек в Администрации Иртышского сельского поселения"</t>
  </si>
  <si>
    <t>Обеспечение снижения энергетических издержек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</si>
  <si>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</si>
  <si>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</si>
  <si>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Разработка проектно-сметной документации на капитальный и ямочный ремонт,  дорог местного значения</t>
  </si>
  <si>
    <t>Капитальный и ямочный ремонт,  дорог местного значения</t>
  </si>
  <si>
    <t>Повышение безопасности дорожного движения в границах Иртышского сельского поселения</t>
  </si>
  <si>
    <t>Подпрограмма " Развитие жилищно-коммунального хозяйства Иртышского сельского поселения Омского муниципального района Омской области"</t>
  </si>
  <si>
    <t>Строительство и реконструкция систем водоснабжения и водоотведения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</si>
  <si>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</si>
  <si>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систем теплоснабжения</t>
  </si>
  <si>
    <t>Предоставление субсидий на возмещение затрат юридическим лицам, осуществляющим оказание жилищно – коммунальных услуг населению</t>
  </si>
  <si>
    <t>Организация уличного освещения</t>
  </si>
  <si>
    <t>Субсидии юридическим лицам (кроме некоммерческих организаций), индивидуальным предпринимателям, физическим лицам)</t>
  </si>
  <si>
    <t>Прочие мероприятия по благоустройству поселения</t>
  </si>
  <si>
    <t>Подпрограмма "Развитие социально-культурного потенциала населения Иртышского сельского поселения Омского муниципального района Омской области"</t>
  </si>
  <si>
    <t>Организационно-воспитательная работа с молодежью, проведение мероприятий для детей и молодежи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</si>
  <si>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праздников.</t>
  </si>
  <si>
    <t>Физкультурно - оздоровительная работа и мероприятия в области спорта, физической культуры и туризма.</t>
  </si>
  <si>
    <t>(муниципальным программам и непрограммным направлениям деятельности),</t>
  </si>
  <si>
    <t xml:space="preserve"> Омского муниципального района</t>
  </si>
  <si>
    <t>к решению Совета Иртышского сельского поселения</t>
  </si>
  <si>
    <t>Основное мероприятие – дорожное хозяйство</t>
  </si>
  <si>
    <t>Основное мероприятие – развитие творческого потенциала Иртышского сельского поселения</t>
  </si>
  <si>
    <t>Основное мероприятие – развитие молодежной политики на территории Иртышского сельского поселения</t>
  </si>
  <si>
    <t>Основное мероприятие – развитие физической культуры и спорта в Иртышском сельском поселении</t>
  </si>
  <si>
    <t>Основное мероприятие – поддержка коммунального хозяйства</t>
  </si>
  <si>
    <t>Основное мероприятие – благоустройство</t>
  </si>
  <si>
    <t>Основное мероприятие – повышение энергетической эффективности</t>
  </si>
  <si>
    <t>Мероприятия по организации озеленения</t>
  </si>
  <si>
    <t>Содержание и очистка автомобильных дорог общего пользования</t>
  </si>
  <si>
    <t>120</t>
  </si>
  <si>
    <t>850</t>
  </si>
  <si>
    <t>240</t>
  </si>
  <si>
    <t>110</t>
  </si>
  <si>
    <t xml:space="preserve">                                                        к решению Совета Иртышского </t>
  </si>
  <si>
    <t xml:space="preserve">                                 сельского поселения</t>
  </si>
  <si>
    <t>РАСПРЕДЕЛЕНИЕ
бюджетных ассигнований местного бюджета по разделам, подразделам, целевым статьям и видам расходов
классификации расходов бюджетов в ведомственной структуре расходов
на 2014 год и на плановый период 2015 и 2016 годов</t>
  </si>
  <si>
    <t>Вид рас- хо-дов 2</t>
  </si>
  <si>
    <t>налоговых и неналоговых доходов, поступлений нецелевого характера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</si>
  <si>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области"</t>
  </si>
  <si>
    <t>000</t>
  </si>
  <si>
    <t>Повышение эффективности деятельности Администрации Иртышского сельского поселения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</si>
  <si>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</si>
  <si>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</si>
  <si>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</si>
  <si>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</si>
  <si>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</si>
  <si>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</si>
  <si>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</si>
  <si>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Формирование и использование средств Резервного фонда Администрации Иртышского сельского поселения</t>
  </si>
  <si>
    <t>Иные бюджетные ассигнования</t>
  </si>
  <si>
    <t>002</t>
  </si>
  <si>
    <t>200</t>
  </si>
  <si>
    <t>Уплата налогов, сборов и иных платежей</t>
  </si>
  <si>
    <t>Организация материально-технического и хозяйственного обеспечения деятельности Администрации Иртышского сельского поселения</t>
  </si>
  <si>
    <t>003</t>
  </si>
  <si>
    <t>Расходы на выплаты персоналу казенных учреждений</t>
  </si>
  <si>
    <t xml:space="preserve"> Иные бюджетные ассигнования</t>
  </si>
  <si>
    <t>Обеспечение деятельности народных дружин</t>
  </si>
  <si>
    <t>005</t>
  </si>
  <si>
    <t>118</t>
  </si>
  <si>
    <t>004</t>
  </si>
  <si>
    <t>Дорожное хозяйство</t>
  </si>
  <si>
    <t>Разработка проектно-сметной документации на капитальный и ямочный ремонт дорог местного значения</t>
  </si>
  <si>
    <t>Капитальный и ямочный ремонт дорог местного значения</t>
  </si>
  <si>
    <t>Утверждение генеральных планов поселения</t>
  </si>
  <si>
    <t>008</t>
  </si>
  <si>
    <t>Развитие молодежной политики на территории Иртышского сельского поселения</t>
  </si>
  <si>
    <t>Организационно-воспитательная работа с молодежью. Проведение мероприятий для детей и молодежи</t>
  </si>
  <si>
    <t>Развитие творческого потенциала Иртышского сельского поселения</t>
  </si>
  <si>
    <t>Организация культурно-досугового обслуживания населения учреждениями культуры, проведение сельских культурных мероприятий и праздников</t>
  </si>
  <si>
    <t>Развитие физической культуры и спорта в Иртышском сельском поселении</t>
  </si>
  <si>
    <t xml:space="preserve">бюджетных ассигнований бюджета Иртышского сельского поселения по целевым статьям </t>
  </si>
  <si>
    <t xml:space="preserve">группам и подгруппам видов расходов классификации расходов бюджетов </t>
  </si>
  <si>
    <t>Муниципальная программа Иртышского сельского поселения Омского муниципального района Омской области «Развитие социально – экономического потенциала Иртышского сельского поселения Омского муниципального района Омской области»</t>
  </si>
  <si>
    <t>800</t>
  </si>
  <si>
    <t>007</t>
  </si>
  <si>
    <t>Основное мероприятие – повышение эффективности деятельности Администрации Иртышского сельского поселения</t>
  </si>
  <si>
    <t>Организация материально- технического и хозяйственного обеспечения деятельности Администрации Иртышского сельского поселения</t>
  </si>
  <si>
    <t>Осуществление мероприятий по предоставлению доплат к пенсиям муниципальных служащих</t>
  </si>
  <si>
    <t>009</t>
  </si>
  <si>
    <t>Социальное обеспечение 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</si>
  <si>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</si>
  <si>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</si>
  <si>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</si>
  <si>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6</t>
  </si>
  <si>
    <t>997</t>
  </si>
  <si>
    <t>Молодежная политика</t>
  </si>
  <si>
    <t xml:space="preserve">Молодежная политика </t>
  </si>
  <si>
    <t>Социальная политика</t>
  </si>
  <si>
    <t>Пенсионное обеспечение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</si>
  <si>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 на 2014 - 2018 годы"</t>
  </si>
  <si>
    <t>Подпрограмма "Развитие социально - культурного потенциала населения  Иртышского сельского поселения Омского муниципального района Омской области"</t>
  </si>
  <si>
    <t>Исполнение судебных актов</t>
  </si>
  <si>
    <t>10</t>
  </si>
  <si>
    <t>Муниципальная программа Иртышского сельского поселения Омского муниципального района Омской области «Формирование комфортной городской среды на 2018-2022 годы»</t>
  </si>
  <si>
    <t>Подпрограмма "Благоустройство дворовых территорий многоквартирных домов Иртышского сельского поселения Омского муниципального района Омской области"</t>
  </si>
  <si>
    <t>Основное мероприятие - благоустройство общественных территорий Иртышского сельского поселения</t>
  </si>
  <si>
    <t>Подпрограмма "Благоустройство общественных территорий Иртышского сельского поселения Омского муниципального района Омской области"</t>
  </si>
  <si>
    <t>Основное мероприятие 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</si>
  <si>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t>55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</si>
  <si>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</si>
  <si>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</si>
  <si>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Основное мероприятие-благоустройство общественных территорий Иртышского сельского поселения</t>
  </si>
  <si>
    <t>Основное мероприятие-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</si>
  <si>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</si>
  <si>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общественных территорий)</t>
  </si>
  <si>
    <t>Премии и гранты</t>
  </si>
  <si>
    <t>350</t>
  </si>
  <si>
    <t>Ремонт автомобильной дороги ул. Горького</t>
  </si>
  <si>
    <t>2021 год</t>
  </si>
  <si>
    <t>Ремонт автомобильной дороги ул.Восточная</t>
  </si>
  <si>
    <t>006</t>
  </si>
  <si>
    <t>Ремонт автомобильной дороги ул . Восточная</t>
  </si>
  <si>
    <t>Выполнение работ по проектированию автомобильных дорог: ул. Стрижаченко, ул. Никифорова, ул. Восточная</t>
  </si>
  <si>
    <t>Мероприятия по организации и содержанию мест захоронения</t>
  </si>
  <si>
    <t>Подпрограмма"Организация мероприятий по осуществлению части переданных полномочий"</t>
  </si>
  <si>
    <t>Реализация отдельных полномочий по решению вопросов местного значения</t>
  </si>
  <si>
    <t>Выполнение части полномочий в сфере водоснабжения населения и водоотведения</t>
  </si>
  <si>
    <t>Осуществление мероприятий по водоснабжению населения и водоотведению</t>
  </si>
  <si>
    <t>Выполнение части полномочий в сфере градостроительной деятельности и территориального планирования</t>
  </si>
  <si>
    <t>Предоставление межбюджетных трансфертов бюджету Омского муниципального района</t>
  </si>
  <si>
    <t>Межбюджетные трансферты</t>
  </si>
  <si>
    <t>500</t>
  </si>
  <si>
    <t>Иные межбюджетные трансферты</t>
  </si>
  <si>
    <t>540</t>
  </si>
  <si>
    <t>Подпрограмма "Организация мероприятий по осуществлению части переданных полномочий"</t>
  </si>
  <si>
    <t>Мероприятия в области водоснабжения и водоотведения</t>
  </si>
  <si>
    <t xml:space="preserve"> </t>
  </si>
  <si>
    <t>2022 год</t>
  </si>
  <si>
    <t>010</t>
  </si>
  <si>
    <t xml:space="preserve"> в т.ч. поступлений целевого характера</t>
  </si>
  <si>
    <t>в т. ч.  поступлений целевого характера</t>
  </si>
  <si>
    <t>Осуществление иных мероприятий в сфере дорожной деятельности</t>
  </si>
  <si>
    <t xml:space="preserve">                                                        Приложение № 3</t>
  </si>
  <si>
    <t>"О бюджете Иртышского сельского поселения на 2021 год и на плановый период 2022 и 2023 годов"</t>
  </si>
  <si>
    <t>РАСПРЕДЕЛЕНИЕ
бюджетных ассигнований бюджета Иртышского сельского поселения по разделам и подразделам классификации расходов бюджетов на 2021 год и плановый период 2022 и 2023 годов</t>
  </si>
  <si>
    <t>2023 год</t>
  </si>
  <si>
    <t>на 2021 год и на плановый период 2022 и 2023 годов</t>
  </si>
  <si>
    <t>Выполнение части полномочий в области обращения с твердыми коммунальными отходами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</si>
  <si>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</si>
  <si>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«Организация мероприятий по осуществлению части переданных  полномочий»</t>
  </si>
  <si>
    <t>Предоставление межбюджетных трансфертов бюджету Омского муниципального района  из бюджета поселения на осуществление полномочий контрольно-счетного органа поселения по осуществлению внешнего муниципального финансового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</si>
  <si>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</si>
  <si>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</si>
  <si>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</si>
  <si>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Ведомственная структура расходов бюджета Иртышского сельского поселения на 2021 и на плановый период 2022 и 2023 годов по разделам, подразделам и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</si>
  <si>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Осуществление части полномочий по решению вопросов местного значения в соответствии с заключёнными соглашениями</t>
  </si>
  <si>
    <t>Выполнение части полномочий в части проведения муниципального земельного контроля</t>
  </si>
  <si>
    <t>Приложение № 4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</si>
  <si>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</si>
  <si>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06</t>
  </si>
  <si>
    <t>Защита населения территории от чрезвычайных ситуаций природного и техногенного характера, гражданская оборона</t>
  </si>
  <si>
    <r>
      <t xml:space="preserve">                                                                                      Приложение </t>
    </r>
    <r>
      <rPr>
        <b/>
        <sz val="11"/>
        <rFont val="Times New Roman"/>
        <family val="1"/>
      </rPr>
      <t>№2</t>
    </r>
    <r>
      <rPr>
        <sz val="11"/>
        <rFont val="Times New Roman"/>
        <family val="1"/>
      </rPr>
      <t xml:space="preserve">                       </t>
    </r>
  </si>
  <si>
    <r>
      <t xml:space="preserve">                                                                                     от </t>
    </r>
    <r>
      <rPr>
        <u val="single"/>
        <sz val="11"/>
        <rFont val="Times New Roman"/>
        <family val="1"/>
      </rPr>
      <t xml:space="preserve">_______________ № </t>
    </r>
  </si>
  <si>
    <r>
      <t xml:space="preserve">                                                        от</t>
    </r>
    <r>
      <rPr>
        <u val="single"/>
        <sz val="14"/>
        <rFont val="Times New Roman"/>
        <family val="1"/>
      </rPr>
      <t xml:space="preserve"> _______________ №___</t>
    </r>
  </si>
  <si>
    <r>
      <t xml:space="preserve">от </t>
    </r>
    <r>
      <rPr>
        <u val="single"/>
        <sz val="11"/>
        <rFont val="Arial"/>
        <family val="2"/>
      </rPr>
      <t>________________ № _____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</si>
</sst>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00;&quot;&quot;;&quot;&quot;"/>
    <numFmt numFmtId="191" formatCode="000;&quot;&quot;;&quot;&quot;"/>
    <numFmt numFmtId="192" formatCode="00;&quot;&quot;;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"/>
    <numFmt numFmtId="198" formatCode="#,##0.00;[Red]\-#,##0.00;0.00"/>
    <numFmt numFmtId="199" formatCode="0000"/>
    <numFmt numFmtId="200" formatCode="0000000"/>
    <numFmt numFmtId="201" formatCode="#,##0.00;;"/>
    <numFmt numFmtId="202" formatCode="#,##0.0;[Red]\-#,##0.0"/>
    <numFmt numFmtId="203" formatCode="#,##0.00_ ;[Red]\-#,##0.00\ "/>
    <numFmt numFmtId="204" formatCode="000000"/>
  </numFmts>
  <fonts count="6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 Cyr"/>
      <family val="2"/>
    </font>
    <font>
      <sz val="14"/>
      <color indexed="1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i/>
      <sz val="8"/>
      <name val="Arial Cyr"/>
      <family val="2"/>
    </font>
    <font>
      <i/>
      <sz val="14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1"/>
    </font>
    <font>
      <b/>
      <sz val="12"/>
      <color indexed="10"/>
      <name val="Arial"/>
      <family val="2"/>
    </font>
    <font>
      <i/>
      <sz val="12"/>
      <color indexed="17"/>
      <name val="Times New Roman"/>
      <family val="1"/>
    </font>
    <font>
      <sz val="12"/>
      <color indexed="17"/>
      <name val="Arial"/>
      <family val="2"/>
    </font>
    <font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2"/>
      <color rgb="FF00B050"/>
      <name val="Times New Roman"/>
      <family val="1"/>
    </font>
    <font>
      <b/>
      <sz val="12"/>
      <color rgb="FFFF0000"/>
      <name val="Arial"/>
      <family val="2"/>
    </font>
    <font>
      <i/>
      <sz val="12"/>
      <color rgb="FF00B050"/>
      <name val="Times New Roman"/>
      <family val="1"/>
    </font>
    <font>
      <sz val="12"/>
      <color rgb="FF00B050"/>
      <name val="Arial"/>
      <family val="2"/>
    </font>
    <font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14"/>
      <color theme="3" tint="0.39998000860214233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8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0" xfId="0" applyNumberFormat="1" applyFont="1" applyFill="1" applyBorder="1" applyAlignment="1" applyProtection="1">
      <alignment horizontal="right" wrapText="1" shrinkToFi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 shrinkToFit="1"/>
      <protection/>
    </xf>
    <xf numFmtId="188" fontId="2" fillId="0" borderId="0" xfId="0" applyNumberFormat="1" applyFont="1" applyFill="1" applyBorder="1" applyAlignment="1" applyProtection="1">
      <alignment horizontal="center" vertical="top"/>
      <protection/>
    </xf>
    <xf numFmtId="2" fontId="5" fillId="0" borderId="11" xfId="0" applyNumberFormat="1" applyFont="1" applyFill="1" applyBorder="1" applyAlignment="1" applyProtection="1">
      <alignment horizontal="center" vertical="top"/>
      <protection/>
    </xf>
    <xf numFmtId="0" fontId="28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33" applyFill="1" applyProtection="1">
      <alignment/>
      <protection hidden="1"/>
    </xf>
    <xf numFmtId="0" fontId="5" fillId="0" borderId="0" xfId="33" applyFont="1" applyFill="1" applyProtection="1">
      <alignment/>
      <protection hidden="1"/>
    </xf>
    <xf numFmtId="0" fontId="31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33" applyFill="1">
      <alignment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2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34" fillId="0" borderId="11" xfId="33" applyNumberFormat="1" applyFont="1" applyFill="1" applyBorder="1" applyAlignment="1" applyProtection="1">
      <alignment horizontal="center" vertical="center"/>
      <protection hidden="1"/>
    </xf>
    <xf numFmtId="0" fontId="34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0" xfId="33" applyFont="1" applyFill="1" applyBorder="1" applyAlignment="1" applyProtection="1">
      <alignment horizontal="center" vertical="center"/>
      <protection hidden="1"/>
    </xf>
    <xf numFmtId="0" fontId="7" fillId="0" borderId="0" xfId="33" applyFont="1" applyFill="1" applyProtection="1">
      <alignment/>
      <protection hidden="1"/>
    </xf>
    <xf numFmtId="0" fontId="57" fillId="0" borderId="0" xfId="33" applyFont="1" applyFill="1" applyProtection="1">
      <alignment/>
      <protection hidden="1"/>
    </xf>
    <xf numFmtId="0" fontId="28" fillId="0" borderId="0" xfId="33" applyFont="1" applyFill="1" applyProtection="1">
      <alignment/>
      <protection hidden="1"/>
    </xf>
    <xf numFmtId="0" fontId="58" fillId="0" borderId="0" xfId="33" applyFont="1" applyFill="1" applyAlignment="1">
      <alignment horizontal="center" vertical="center"/>
      <protection/>
    </xf>
    <xf numFmtId="4" fontId="7" fillId="0" borderId="0" xfId="33" applyNumberFormat="1" applyFont="1" applyFill="1" applyAlignment="1">
      <alignment vertical="center"/>
      <protection/>
    </xf>
    <xf numFmtId="0" fontId="28" fillId="0" borderId="0" xfId="33" applyFont="1" applyFill="1">
      <alignment/>
      <protection/>
    </xf>
    <xf numFmtId="0" fontId="7" fillId="0" borderId="0" xfId="33" applyFont="1" applyFill="1" applyAlignment="1" applyProtection="1">
      <alignment vertical="center" wrapText="1"/>
      <protection hidden="1"/>
    </xf>
    <xf numFmtId="0" fontId="7" fillId="0" borderId="0" xfId="33" applyFont="1" applyFill="1" applyAlignment="1" applyProtection="1">
      <alignment horizontal="right" vertical="center"/>
      <protection hidden="1"/>
    </xf>
    <xf numFmtId="0" fontId="7" fillId="0" borderId="0" xfId="0" applyFont="1" applyFill="1" applyAlignment="1">
      <alignment horizontal="right"/>
    </xf>
    <xf numFmtId="0" fontId="7" fillId="0" borderId="0" xfId="33" applyFont="1" applyFill="1" applyAlignment="1" applyProtection="1">
      <alignment vertical="center"/>
      <protection hidden="1"/>
    </xf>
    <xf numFmtId="0" fontId="7" fillId="0" borderId="0" xfId="33" applyFont="1" applyFill="1" applyAlignment="1" applyProtection="1">
      <alignment horizontal="center" vertical="center" wrapText="1"/>
      <protection hidden="1"/>
    </xf>
    <xf numFmtId="0" fontId="7" fillId="0" borderId="0" xfId="33" applyFont="1" applyFill="1" applyAlignment="1" applyProtection="1">
      <alignment horizontal="center" vertical="center"/>
      <protection hidden="1"/>
    </xf>
    <xf numFmtId="0" fontId="57" fillId="0" borderId="0" xfId="33" applyFont="1" applyFill="1" applyAlignment="1" applyProtection="1">
      <alignment horizontal="center" vertical="center"/>
      <protection hidden="1"/>
    </xf>
    <xf numFmtId="0" fontId="7" fillId="0" borderId="0" xfId="33" applyFont="1" applyFill="1" applyBorder="1" applyAlignment="1" applyProtection="1">
      <alignment horizontal="center" vertical="center"/>
      <protection hidden="1"/>
    </xf>
    <xf numFmtId="0" fontId="7" fillId="0" borderId="12" xfId="33" applyFont="1" applyFill="1" applyBorder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wrapText="1"/>
      <protection hidden="1"/>
    </xf>
    <xf numFmtId="0" fontId="7" fillId="0" borderId="12" xfId="33" applyFont="1" applyFill="1" applyBorder="1" applyAlignment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textRotation="90" wrapText="1"/>
      <protection hidden="1"/>
    </xf>
    <xf numFmtId="0" fontId="7" fillId="0" borderId="12" xfId="33" applyFont="1" applyFill="1" applyBorder="1" applyAlignment="1" applyProtection="1">
      <alignment horizontal="center" vertical="center" wrapText="1"/>
      <protection hidden="1"/>
    </xf>
    <xf numFmtId="0" fontId="7" fillId="0" borderId="13" xfId="33" applyFont="1" applyFill="1" applyBorder="1" applyAlignment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/>
      <protection hidden="1"/>
    </xf>
    <xf numFmtId="0" fontId="7" fillId="0" borderId="11" xfId="33" applyFont="1" applyFill="1" applyBorder="1" applyAlignment="1" applyProtection="1">
      <alignment vertical="top" wrapText="1" readingOrder="1"/>
      <protection hidden="1"/>
    </xf>
    <xf numFmtId="189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197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49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0" fontId="7" fillId="0" borderId="11" xfId="33" applyFont="1" applyFill="1" applyBorder="1" applyAlignment="1" applyProtection="1">
      <alignment horizontal="center" vertical="top" wrapText="1" readingOrder="1"/>
      <protection hidden="1"/>
    </xf>
    <xf numFmtId="0" fontId="28" fillId="0" borderId="14" xfId="33" applyFont="1" applyFill="1" applyBorder="1" applyProtection="1">
      <alignment/>
      <protection hidden="1"/>
    </xf>
    <xf numFmtId="0" fontId="7" fillId="0" borderId="11" xfId="33" applyFont="1" applyFill="1" applyBorder="1" applyAlignment="1" applyProtection="1">
      <alignment vertical="top" wrapText="1"/>
      <protection hidden="1"/>
    </xf>
    <xf numFmtId="189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197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57" fillId="0" borderId="11" xfId="33" applyFont="1" applyFill="1" applyBorder="1" applyAlignment="1" applyProtection="1">
      <alignment vertical="top" wrapText="1"/>
      <protection hidden="1"/>
    </xf>
    <xf numFmtId="0" fontId="37" fillId="0" borderId="12" xfId="33" applyFont="1" applyFill="1" applyBorder="1" applyAlignment="1" applyProtection="1">
      <alignment/>
      <protection hidden="1"/>
    </xf>
    <xf numFmtId="0" fontId="37" fillId="0" borderId="11" xfId="33" applyFont="1" applyFill="1" applyBorder="1" applyAlignment="1" applyProtection="1">
      <alignment horizontal="center" vertical="center" wrapText="1"/>
      <protection hidden="1"/>
    </xf>
    <xf numFmtId="0" fontId="59" fillId="0" borderId="11" xfId="33" applyFont="1" applyFill="1" applyBorder="1" applyAlignment="1" applyProtection="1">
      <alignment vertical="top" wrapText="1"/>
      <protection hidden="1"/>
    </xf>
    <xf numFmtId="189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197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6" fillId="0" borderId="14" xfId="33" applyFont="1" applyFill="1" applyBorder="1" applyProtection="1">
      <alignment/>
      <protection hidden="1"/>
    </xf>
    <xf numFmtId="0" fontId="37" fillId="0" borderId="12" xfId="33" applyFont="1" applyFill="1" applyBorder="1" applyAlignment="1" applyProtection="1">
      <alignment horizontal="center" vertical="center" wrapText="1"/>
      <protection hidden="1"/>
    </xf>
    <xf numFmtId="0" fontId="36" fillId="0" borderId="0" xfId="33" applyFont="1" applyFill="1" applyProtection="1">
      <alignment/>
      <protection hidden="1"/>
    </xf>
    <xf numFmtId="0" fontId="36" fillId="0" borderId="0" xfId="33" applyFont="1" applyFill="1">
      <alignment/>
      <protection/>
    </xf>
    <xf numFmtId="0" fontId="37" fillId="0" borderId="11" xfId="33" applyFont="1" applyFill="1" applyBorder="1" applyAlignment="1" applyProtection="1">
      <alignment vertical="top" wrapText="1"/>
      <protection hidden="1"/>
    </xf>
    <xf numFmtId="198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198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/>
      <protection hidden="1"/>
    </xf>
    <xf numFmtId="0" fontId="31" fillId="0" borderId="0" xfId="33" applyFont="1" applyFill="1">
      <alignment/>
      <protection/>
    </xf>
    <xf numFmtId="0" fontId="7" fillId="0" borderId="15" xfId="33" applyFont="1" applyFill="1" applyBorder="1" applyAlignment="1" applyProtection="1">
      <alignment/>
      <protection hidden="1"/>
    </xf>
    <xf numFmtId="0" fontId="7" fillId="0" borderId="14" xfId="33" applyFont="1" applyFill="1" applyBorder="1" applyProtection="1">
      <alignment/>
      <protection hidden="1"/>
    </xf>
    <xf numFmtId="4" fontId="28" fillId="0" borderId="0" xfId="33" applyNumberFormat="1" applyFont="1" applyFill="1">
      <alignment/>
      <protection/>
    </xf>
    <xf numFmtId="0" fontId="7" fillId="0" borderId="16" xfId="55" applyFont="1" applyFill="1" applyBorder="1" applyAlignment="1" applyProtection="1">
      <alignment/>
      <protection hidden="1"/>
    </xf>
    <xf numFmtId="4" fontId="7" fillId="0" borderId="17" xfId="55" applyNumberFormat="1" applyFont="1" applyFill="1" applyBorder="1" applyAlignment="1" applyProtection="1">
      <alignment horizontal="right" vertical="center"/>
      <protection hidden="1"/>
    </xf>
    <xf numFmtId="0" fontId="60" fillId="0" borderId="0" xfId="33" applyFont="1" applyFill="1">
      <alignment/>
      <protection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0" fillId="0" borderId="0" xfId="33" applyFont="1" applyFill="1" applyProtection="1">
      <alignment/>
      <protection hidden="1"/>
    </xf>
    <xf numFmtId="0" fontId="1" fillId="0" borderId="18" xfId="33" applyFont="1" applyFill="1" applyBorder="1" applyAlignment="1" applyProtection="1">
      <alignment horizontal="center" vertical="center" wrapText="1"/>
      <protection hidden="1"/>
    </xf>
    <xf numFmtId="0" fontId="1" fillId="0" borderId="19" xfId="33" applyFont="1" applyFill="1" applyBorder="1" applyAlignment="1" applyProtection="1">
      <alignment horizontal="center" vertical="center" wrapText="1"/>
      <protection hidden="1"/>
    </xf>
    <xf numFmtId="0" fontId="1" fillId="0" borderId="19" xfId="33" applyFont="1" applyFill="1" applyBorder="1" applyProtection="1">
      <alignment/>
      <protection hidden="1"/>
    </xf>
    <xf numFmtId="0" fontId="1" fillId="0" borderId="13" xfId="33" applyFont="1" applyFill="1" applyBorder="1" applyAlignment="1" applyProtection="1">
      <alignment/>
      <protection hidden="1"/>
    </xf>
    <xf numFmtId="0" fontId="1" fillId="0" borderId="11" xfId="33" applyFont="1" applyFill="1" applyBorder="1" applyAlignment="1" applyProtection="1">
      <alignment horizontal="center" vertical="center" wrapText="1"/>
      <protection hidden="1"/>
    </xf>
    <xf numFmtId="0" fontId="61" fillId="0" borderId="0" xfId="33" applyFont="1" applyFill="1" applyProtection="1">
      <alignment/>
      <protection hidden="1"/>
    </xf>
    <xf numFmtId="49" fontId="0" fillId="0" borderId="0" xfId="33" applyNumberFormat="1" applyFont="1" applyFill="1" applyProtection="1">
      <alignment/>
      <protection hidden="1"/>
    </xf>
    <xf numFmtId="0" fontId="0" fillId="0" borderId="0" xfId="33" applyFont="1" applyFill="1" applyAlignment="1" applyProtection="1">
      <alignment horizontal="center"/>
      <protection hidden="1"/>
    </xf>
    <xf numFmtId="0" fontId="62" fillId="0" borderId="0" xfId="33" applyFont="1" applyFill="1" applyProtection="1">
      <alignment/>
      <protection hidden="1"/>
    </xf>
    <xf numFmtId="49" fontId="5" fillId="0" borderId="0" xfId="33" applyNumberFormat="1" applyFont="1" applyFill="1" applyProtection="1">
      <alignment/>
      <protection hidden="1"/>
    </xf>
    <xf numFmtId="0" fontId="5" fillId="0" borderId="0" xfId="33" applyFont="1" applyFill="1" applyAlignment="1" applyProtection="1">
      <alignment horizontal="center"/>
      <protection hidden="1"/>
    </xf>
    <xf numFmtId="0" fontId="29" fillId="0" borderId="0" xfId="33" applyFont="1" applyFill="1" applyProtection="1">
      <alignment/>
      <protection hidden="1"/>
    </xf>
    <xf numFmtId="0" fontId="29" fillId="0" borderId="0" xfId="33" applyFont="1" applyFill="1" applyBorder="1" applyProtection="1">
      <alignment/>
      <protection hidden="1"/>
    </xf>
    <xf numFmtId="4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3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3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33" applyFont="1" applyFill="1" applyBorder="1" applyProtection="1">
      <alignment/>
      <protection hidden="1"/>
    </xf>
    <xf numFmtId="0" fontId="35" fillId="0" borderId="0" xfId="33" applyFont="1" applyFill="1">
      <alignment/>
      <protection/>
    </xf>
    <xf numFmtId="1" fontId="5" fillId="0" borderId="11" xfId="33" applyNumberFormat="1" applyFont="1" applyFill="1" applyBorder="1" applyAlignment="1" applyProtection="1">
      <alignment horizontal="center" vertical="center"/>
      <protection hidden="1"/>
    </xf>
    <xf numFmtId="1" fontId="34" fillId="0" borderId="11" xfId="33" applyNumberFormat="1" applyFont="1" applyFill="1" applyBorder="1" applyAlignment="1" applyProtection="1">
      <alignment horizontal="center" vertical="center"/>
      <protection hidden="1"/>
    </xf>
    <xf numFmtId="4" fontId="34" fillId="0" borderId="11" xfId="33" applyNumberFormat="1" applyFont="1" applyFill="1" applyBorder="1" applyAlignment="1" applyProtection="1">
      <alignment horizontal="center" vertical="center"/>
      <protection hidden="1"/>
    </xf>
    <xf numFmtId="4" fontId="34" fillId="0" borderId="20" xfId="33" applyNumberFormat="1" applyFont="1" applyFill="1" applyBorder="1" applyAlignment="1" applyProtection="1">
      <alignment horizontal="center" vertical="center"/>
      <protection hidden="1"/>
    </xf>
    <xf numFmtId="4" fontId="5" fillId="0" borderId="11" xfId="33" applyNumberFormat="1" applyFont="1" applyFill="1" applyBorder="1" applyAlignment="1" applyProtection="1">
      <alignment horizontal="center" vertical="center"/>
      <protection hidden="1"/>
    </xf>
    <xf numFmtId="4" fontId="5" fillId="0" borderId="20" xfId="33" applyNumberFormat="1" applyFont="1" applyFill="1" applyBorder="1" applyAlignment="1" applyProtection="1">
      <alignment horizontal="center" vertical="center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33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33" applyNumberFormat="1" applyFont="1" applyFill="1" applyBorder="1" applyAlignment="1" applyProtection="1">
      <alignment horizontal="center" vertical="center"/>
      <protection hidden="1"/>
    </xf>
    <xf numFmtId="0" fontId="62" fillId="0" borderId="0" xfId="33" applyFont="1" applyFill="1" applyBorder="1" applyAlignment="1" applyProtection="1">
      <alignment horizontal="left" vertical="top" wrapText="1"/>
      <protection hidden="1"/>
    </xf>
    <xf numFmtId="49" fontId="5" fillId="0" borderId="0" xfId="33" applyNumberFormat="1" applyFont="1" applyFill="1" applyBorder="1" applyAlignment="1" applyProtection="1">
      <alignment horizontal="center" vertical="center"/>
      <protection hidden="1"/>
    </xf>
    <xf numFmtId="4" fontId="5" fillId="0" borderId="0" xfId="33" applyNumberFormat="1" applyFont="1" applyFill="1" applyBorder="1" applyAlignment="1" applyProtection="1">
      <alignment horizontal="center" vertical="center"/>
      <protection hidden="1"/>
    </xf>
    <xf numFmtId="0" fontId="63" fillId="0" borderId="0" xfId="33" applyFont="1" applyFill="1" applyBorder="1" applyAlignment="1" applyProtection="1">
      <alignment horizontal="left" vertical="top" wrapText="1"/>
      <protection hidden="1"/>
    </xf>
    <xf numFmtId="188" fontId="30" fillId="0" borderId="0" xfId="33" applyNumberFormat="1" applyFont="1" applyFill="1" applyAlignment="1">
      <alignment horizontal="left"/>
      <protection/>
    </xf>
    <xf numFmtId="0" fontId="61" fillId="0" borderId="0" xfId="33" applyFont="1" applyFill="1">
      <alignment/>
      <protection/>
    </xf>
    <xf numFmtId="49" fontId="0" fillId="0" borderId="0" xfId="33" applyNumberFormat="1" applyFont="1" applyFill="1">
      <alignment/>
      <protection/>
    </xf>
    <xf numFmtId="4" fontId="0" fillId="0" borderId="0" xfId="33" applyNumberFormat="1" applyFont="1" applyFill="1" applyAlignment="1">
      <alignment horizontal="center"/>
      <protection/>
    </xf>
    <xf numFmtId="49" fontId="1" fillId="0" borderId="11" xfId="33" applyNumberFormat="1" applyFont="1" applyFill="1" applyBorder="1" applyAlignment="1" applyProtection="1">
      <alignment horizontal="center" vertical="center" textRotation="90" wrapText="1"/>
      <protection hidden="1"/>
    </xf>
    <xf numFmtId="4" fontId="64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6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66" fillId="0" borderId="0" xfId="33" applyFont="1" applyFill="1">
      <alignment/>
      <protection/>
    </xf>
    <xf numFmtId="4" fontId="66" fillId="0" borderId="0" xfId="33" applyNumberFormat="1" applyFont="1" applyFill="1">
      <alignment/>
      <protection/>
    </xf>
    <xf numFmtId="203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0" fontId="5" fillId="0" borderId="0" xfId="33" applyFont="1" applyFill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right"/>
    </xf>
    <xf numFmtId="1" fontId="34" fillId="0" borderId="0" xfId="33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21" xfId="33" applyFont="1" applyFill="1" applyBorder="1" applyAlignment="1" applyProtection="1">
      <alignment horizontal="center" vertical="center" wrapText="1"/>
      <protection hidden="1"/>
    </xf>
    <xf numFmtId="0" fontId="28" fillId="0" borderId="21" xfId="0" applyNumberFormat="1" applyFont="1" applyFill="1" applyBorder="1" applyAlignment="1" applyProtection="1">
      <alignment horizontal="left" vertical="top" wrapText="1" shrinkToFit="1"/>
      <protection/>
    </xf>
    <xf numFmtId="49" fontId="5" fillId="0" borderId="21" xfId="33" applyNumberFormat="1" applyFont="1" applyFill="1" applyBorder="1" applyAlignment="1" applyProtection="1">
      <alignment horizontal="center" vertical="center"/>
      <protection hidden="1"/>
    </xf>
    <xf numFmtId="49" fontId="5" fillId="0" borderId="21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21" xfId="33" applyNumberFormat="1" applyFont="1" applyFill="1" applyBorder="1" applyAlignment="1" applyProtection="1">
      <alignment horizontal="center" vertical="center"/>
      <protection hidden="1"/>
    </xf>
    <xf numFmtId="0" fontId="0" fillId="0" borderId="0" xfId="33" applyFill="1" applyBorder="1">
      <alignment/>
      <protection/>
    </xf>
    <xf numFmtId="0" fontId="0" fillId="0" borderId="0" xfId="0" applyFill="1" applyBorder="1" applyAlignment="1">
      <alignment/>
    </xf>
    <xf numFmtId="0" fontId="3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36" fillId="0" borderId="0" xfId="33" applyFont="1" applyFill="1" applyBorder="1" applyProtection="1">
      <alignment/>
      <protection hidden="1"/>
    </xf>
    <xf numFmtId="0" fontId="37" fillId="0" borderId="0" xfId="33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88" fontId="1" fillId="24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1" xfId="33" applyFont="1" applyFill="1" applyBorder="1" applyAlignment="1" applyProtection="1">
      <alignment vertical="center" wrapText="1"/>
      <protection hidden="1"/>
    </xf>
    <xf numFmtId="4" fontId="7" fillId="25" borderId="11" xfId="3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2" xfId="33" applyFont="1" applyFill="1" applyBorder="1" applyAlignment="1" applyProtection="1">
      <alignment horizontal="center" vertical="center" wrapText="1"/>
      <protection hidden="1"/>
    </xf>
    <xf numFmtId="0" fontId="7" fillId="0" borderId="24" xfId="33" applyFont="1" applyFill="1" applyBorder="1" applyAlignment="1" applyProtection="1">
      <alignment horizontal="center" vertical="center" wrapText="1"/>
      <protection hidden="1"/>
    </xf>
    <xf numFmtId="49" fontId="7" fillId="0" borderId="22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3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4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2" xfId="33" applyNumberFormat="1" applyFont="1" applyFill="1" applyBorder="1" applyAlignment="1" applyProtection="1">
      <alignment horizontal="center" vertical="center"/>
      <protection hidden="1"/>
    </xf>
    <xf numFmtId="49" fontId="7" fillId="0" borderId="23" xfId="33" applyNumberFormat="1" applyFont="1" applyFill="1" applyBorder="1" applyAlignment="1" applyProtection="1">
      <alignment horizontal="center" vertical="center"/>
      <protection hidden="1"/>
    </xf>
    <xf numFmtId="49" fontId="7" fillId="0" borderId="24" xfId="33" applyNumberFormat="1" applyFont="1" applyFill="1" applyBorder="1" applyAlignment="1" applyProtection="1">
      <alignment horizontal="center" vertical="center"/>
      <protection hidden="1"/>
    </xf>
    <xf numFmtId="0" fontId="7" fillId="0" borderId="22" xfId="55" applyNumberFormat="1" applyFont="1" applyFill="1" applyBorder="1" applyAlignment="1" applyProtection="1">
      <alignment wrapText="1"/>
      <protection hidden="1"/>
    </xf>
    <xf numFmtId="0" fontId="7" fillId="0" borderId="23" xfId="55" applyNumberFormat="1" applyFont="1" applyFill="1" applyBorder="1" applyAlignment="1" applyProtection="1">
      <alignment wrapText="1"/>
      <protection hidden="1"/>
    </xf>
    <xf numFmtId="0" fontId="7" fillId="0" borderId="24" xfId="55" applyNumberFormat="1" applyFont="1" applyFill="1" applyBorder="1" applyAlignment="1" applyProtection="1">
      <alignment wrapText="1"/>
      <protection hidden="1"/>
    </xf>
    <xf numFmtId="0" fontId="4" fillId="0" borderId="0" xfId="33" applyFont="1" applyFill="1" applyBorder="1" applyAlignment="1" applyProtection="1">
      <alignment horizontal="center" vertical="center" wrapText="1"/>
      <protection hidden="1"/>
    </xf>
    <xf numFmtId="0" fontId="7" fillId="0" borderId="25" xfId="33" applyFont="1" applyFill="1" applyBorder="1" applyAlignment="1" applyProtection="1">
      <alignment horizontal="center" vertical="center" wrapText="1"/>
      <protection hidden="1"/>
    </xf>
    <xf numFmtId="0" fontId="7" fillId="0" borderId="26" xfId="33" applyFont="1" applyFill="1" applyBorder="1" applyAlignment="1" applyProtection="1">
      <alignment horizontal="center" vertical="center" wrapText="1"/>
      <protection hidden="1"/>
    </xf>
    <xf numFmtId="0" fontId="7" fillId="0" borderId="27" xfId="33" applyFont="1" applyFill="1" applyBorder="1" applyAlignment="1" applyProtection="1">
      <alignment horizontal="center" vertical="center" wrapText="1"/>
      <protection hidden="1"/>
    </xf>
    <xf numFmtId="0" fontId="7" fillId="0" borderId="20" xfId="33" applyFont="1" applyFill="1" applyBorder="1" applyAlignment="1" applyProtection="1">
      <alignment horizontal="center" vertical="center" wrapText="1"/>
      <protection hidden="1"/>
    </xf>
    <xf numFmtId="0" fontId="7" fillId="0" borderId="28" xfId="33" applyFont="1" applyFill="1" applyBorder="1" applyAlignment="1" applyProtection="1">
      <alignment horizontal="center" vertical="center" wrapText="1"/>
      <protection hidden="1"/>
    </xf>
    <xf numFmtId="0" fontId="7" fillId="0" borderId="17" xfId="33" applyFont="1" applyFill="1" applyBorder="1" applyAlignment="1" applyProtection="1">
      <alignment horizontal="center" vertical="center" wrapText="1"/>
      <protection hidden="1"/>
    </xf>
    <xf numFmtId="0" fontId="7" fillId="0" borderId="29" xfId="33" applyFont="1" applyFill="1" applyBorder="1" applyAlignment="1" applyProtection="1">
      <alignment horizontal="center" vertical="center" wrapText="1"/>
      <protection hidden="1"/>
    </xf>
    <xf numFmtId="0" fontId="7" fillId="0" borderId="21" xfId="33" applyFont="1" applyFill="1" applyBorder="1" applyAlignment="1" applyProtection="1">
      <alignment horizontal="center" vertical="center" wrapText="1"/>
      <protection hidden="1"/>
    </xf>
    <xf numFmtId="0" fontId="7" fillId="0" borderId="30" xfId="33" applyFont="1" applyFill="1" applyBorder="1" applyAlignment="1" applyProtection="1">
      <alignment horizontal="center" vertical="center" wrapText="1"/>
      <protection hidden="1"/>
    </xf>
    <xf numFmtId="0" fontId="7" fillId="0" borderId="16" xfId="33" applyFont="1" applyFill="1" applyBorder="1" applyAlignment="1" applyProtection="1">
      <alignment horizontal="center" vertical="center" wrapText="1"/>
      <protection hidden="1"/>
    </xf>
    <xf numFmtId="0" fontId="7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31" xfId="33" applyFont="1" applyFill="1" applyBorder="1" applyAlignment="1" applyProtection="1">
      <alignment horizontal="center" vertical="center" wrapText="1"/>
      <protection hidden="1"/>
    </xf>
    <xf numFmtId="0" fontId="7" fillId="0" borderId="23" xfId="33" applyFont="1" applyFill="1" applyBorder="1" applyAlignment="1" applyProtection="1">
      <alignment horizontal="center" vertical="center" wrapText="1"/>
      <protection hidden="1"/>
    </xf>
    <xf numFmtId="0" fontId="1" fillId="0" borderId="20" xfId="33" applyFont="1" applyFill="1" applyBorder="1" applyAlignment="1" applyProtection="1">
      <alignment horizontal="center" vertical="center" wrapText="1"/>
      <protection hidden="1"/>
    </xf>
    <xf numFmtId="0" fontId="1" fillId="0" borderId="28" xfId="33" applyFont="1" applyFill="1" applyBorder="1" applyAlignment="1" applyProtection="1">
      <alignment horizontal="center" vertical="center" wrapText="1"/>
      <protection hidden="1"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3" xfId="33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1" fillId="0" borderId="22" xfId="33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>
      <alignment horizontal="center"/>
    </xf>
    <xf numFmtId="0" fontId="5" fillId="0" borderId="0" xfId="33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49" fontId="1" fillId="0" borderId="11" xfId="33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33" applyFont="1" applyFill="1" applyBorder="1" applyAlignment="1" applyProtection="1">
      <alignment horizontal="center" vertical="center" wrapText="1"/>
      <protection hidden="1"/>
    </xf>
    <xf numFmtId="49" fontId="1" fillId="0" borderId="11" xfId="33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8r2\&#1086;&#1073;&#1097;&#1072;&#1103;%20&#1087;&#1072;&#1087;&#1082;&#1072;\DOCUME~1\9335~1\LOCALS~1\Temp\Rar$DI22.9375\&#1056;&#1040;&#1057;&#1061;&#1054;&#1044;&#1067;%20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ПР"/>
      <sheetName val="Ведомственная "/>
      <sheetName val="разд, подр  (2)"/>
    </sheetNames>
    <sheetDataSet>
      <sheetData sheetId="1">
        <row r="35">
          <cell r="J35">
            <v>0</v>
          </cell>
        </row>
        <row r="39">
          <cell r="J39">
            <v>0</v>
          </cell>
        </row>
        <row r="46">
          <cell r="J46">
            <v>0</v>
          </cell>
        </row>
        <row r="94">
          <cell r="J94">
            <v>0</v>
          </cell>
        </row>
        <row r="103">
          <cell r="J103">
            <v>0</v>
          </cell>
        </row>
        <row r="152">
          <cell r="J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0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49.421875" style="5" customWidth="1"/>
    <col min="2" max="2" width="6.7109375" style="5" customWidth="1"/>
    <col min="3" max="3" width="10.140625" style="5" customWidth="1"/>
    <col min="4" max="4" width="16.57421875" style="5" customWidth="1"/>
    <col min="5" max="5" width="14.7109375" style="5" customWidth="1"/>
    <col min="6" max="6" width="16.28125" style="5" customWidth="1"/>
    <col min="7" max="7" width="13.7109375" style="5" customWidth="1"/>
    <col min="8" max="8" width="17.28125" style="5" customWidth="1"/>
    <col min="9" max="9" width="13.140625" style="5" customWidth="1"/>
    <col min="10" max="10" width="5.7109375" style="8" customWidth="1"/>
    <col min="11" max="11" width="13.57421875" style="5" customWidth="1"/>
    <col min="12" max="13" width="9.28125" style="5" bestFit="1" customWidth="1"/>
    <col min="14" max="16384" width="9.140625" style="5" customWidth="1"/>
  </cols>
  <sheetData>
    <row r="1" spans="1:243" ht="13.5">
      <c r="A1" s="1"/>
      <c r="B1" s="2"/>
      <c r="C1" s="157" t="s">
        <v>225</v>
      </c>
      <c r="D1" s="157"/>
      <c r="E1" s="157"/>
      <c r="F1" s="157"/>
      <c r="G1" s="157"/>
      <c r="H1" s="157"/>
      <c r="I1" s="15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3.5">
      <c r="A2" s="1"/>
      <c r="B2" s="2"/>
      <c r="C2" s="157" t="s">
        <v>34</v>
      </c>
      <c r="D2" s="157"/>
      <c r="E2" s="157"/>
      <c r="F2" s="157"/>
      <c r="G2" s="157"/>
      <c r="H2" s="157"/>
      <c r="I2" s="1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3.5">
      <c r="A3" s="2"/>
      <c r="B3" s="2"/>
      <c r="C3" s="157" t="s">
        <v>207</v>
      </c>
      <c r="D3" s="157"/>
      <c r="E3" s="157"/>
      <c r="F3" s="157"/>
      <c r="G3" s="157"/>
      <c r="H3" s="157"/>
      <c r="I3" s="1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21" customHeight="1">
      <c r="A4" s="1"/>
      <c r="B4" s="2"/>
      <c r="C4" s="158" t="s">
        <v>226</v>
      </c>
      <c r="D4" s="158"/>
      <c r="E4" s="158"/>
      <c r="F4" s="158"/>
      <c r="G4" s="158"/>
      <c r="H4" s="158"/>
      <c r="I4" s="15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9" ht="13.5" hidden="1">
      <c r="A5" s="7"/>
      <c r="B5" s="7"/>
      <c r="C5" s="7"/>
      <c r="D5" s="7"/>
      <c r="E5" s="7"/>
      <c r="F5" s="7"/>
      <c r="G5" s="7"/>
      <c r="H5" s="3"/>
      <c r="I5" s="3"/>
    </row>
    <row r="6" spans="1:10" ht="6" customHeight="1" hidden="1">
      <c r="A6" s="7"/>
      <c r="B6" s="7"/>
      <c r="C6" s="7"/>
      <c r="D6" s="7"/>
      <c r="E6" s="7"/>
      <c r="F6" s="7"/>
      <c r="G6" s="7"/>
      <c r="I6" s="7"/>
      <c r="J6" s="7"/>
    </row>
    <row r="7" spans="1:7" ht="13.5" hidden="1">
      <c r="A7" s="7"/>
      <c r="B7" s="7"/>
      <c r="C7" s="7"/>
      <c r="D7" s="7"/>
      <c r="E7" s="7"/>
      <c r="F7" s="7"/>
      <c r="G7" s="7"/>
    </row>
    <row r="8" spans="1:9" ht="13.5" hidden="1">
      <c r="A8" s="7"/>
      <c r="B8" s="7"/>
      <c r="C8" s="7"/>
      <c r="D8" s="7"/>
      <c r="E8" s="7"/>
      <c r="F8" s="7"/>
      <c r="G8" s="7"/>
      <c r="H8" s="159" t="s">
        <v>35</v>
      </c>
      <c r="I8" s="159"/>
    </row>
    <row r="9" spans="1:9" ht="13.5" hidden="1">
      <c r="A9" s="7"/>
      <c r="B9" s="7"/>
      <c r="C9" s="7"/>
      <c r="D9" s="7"/>
      <c r="E9" s="7"/>
      <c r="F9" s="7"/>
      <c r="G9" s="7"/>
      <c r="H9" s="159" t="s">
        <v>0</v>
      </c>
      <c r="I9" s="159"/>
    </row>
    <row r="10" spans="1:7" ht="13.5">
      <c r="A10" s="7"/>
      <c r="B10" s="7"/>
      <c r="C10" s="7"/>
      <c r="D10" s="7"/>
      <c r="E10" s="7"/>
      <c r="F10" s="7"/>
      <c r="G10" s="7"/>
    </row>
    <row r="11" spans="1:9" ht="15" customHeight="1">
      <c r="A11" s="160" t="s">
        <v>208</v>
      </c>
      <c r="B11" s="160"/>
      <c r="C11" s="160"/>
      <c r="D11" s="160"/>
      <c r="E11" s="160"/>
      <c r="F11" s="160"/>
      <c r="G11" s="160"/>
      <c r="H11" s="160"/>
      <c r="I11" s="160"/>
    </row>
    <row r="12" spans="1:9" ht="45.75" customHeigh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ht="15.75" customHeight="1">
      <c r="A13" s="9"/>
      <c r="B13" s="9"/>
      <c r="C13" s="9"/>
      <c r="D13" s="9"/>
      <c r="E13" s="9"/>
      <c r="F13" s="9"/>
      <c r="G13" s="9"/>
      <c r="H13" s="9"/>
      <c r="I13" s="10"/>
    </row>
    <row r="14" spans="1:9" ht="26.25" customHeight="1">
      <c r="A14" s="161" t="s">
        <v>36</v>
      </c>
      <c r="B14" s="162" t="s">
        <v>3</v>
      </c>
      <c r="C14" s="162"/>
      <c r="D14" s="163" t="s">
        <v>50</v>
      </c>
      <c r="E14" s="164"/>
      <c r="F14" s="164"/>
      <c r="G14" s="164"/>
      <c r="H14" s="164"/>
      <c r="I14" s="165"/>
    </row>
    <row r="15" spans="1:9" ht="15" customHeight="1">
      <c r="A15" s="161"/>
      <c r="B15" s="166" t="s">
        <v>5</v>
      </c>
      <c r="C15" s="162" t="s">
        <v>6</v>
      </c>
      <c r="D15" s="163" t="s">
        <v>182</v>
      </c>
      <c r="E15" s="167"/>
      <c r="F15" s="163" t="s">
        <v>201</v>
      </c>
      <c r="G15" s="167"/>
      <c r="H15" s="163" t="s">
        <v>209</v>
      </c>
      <c r="I15" s="167"/>
    </row>
    <row r="16" spans="1:9" ht="90" customHeight="1">
      <c r="A16" s="161"/>
      <c r="B16" s="166"/>
      <c r="C16" s="162"/>
      <c r="D16" s="149" t="s">
        <v>47</v>
      </c>
      <c r="E16" s="150" t="s">
        <v>48</v>
      </c>
      <c r="F16" s="149" t="s">
        <v>47</v>
      </c>
      <c r="G16" s="150" t="s">
        <v>48</v>
      </c>
      <c r="H16" s="149" t="s">
        <v>47</v>
      </c>
      <c r="I16" s="150" t="s">
        <v>48</v>
      </c>
    </row>
    <row r="17" spans="1:9" ht="13.5">
      <c r="A17" s="151">
        <v>1</v>
      </c>
      <c r="B17" s="149">
        <v>2</v>
      </c>
      <c r="C17" s="148">
        <v>3</v>
      </c>
      <c r="D17" s="152">
        <v>4</v>
      </c>
      <c r="E17" s="152">
        <v>5</v>
      </c>
      <c r="F17" s="153">
        <v>6</v>
      </c>
      <c r="G17" s="152">
        <v>7</v>
      </c>
      <c r="H17" s="154">
        <v>8</v>
      </c>
      <c r="I17" s="152">
        <v>9</v>
      </c>
    </row>
    <row r="18" spans="1:14" s="13" customFormat="1" ht="18">
      <c r="A18" s="11" t="s">
        <v>37</v>
      </c>
      <c r="B18" s="12" t="s">
        <v>15</v>
      </c>
      <c r="C18" s="12" t="s">
        <v>38</v>
      </c>
      <c r="D18" s="21">
        <f>SUM(D19+D21+D24+D25+D23+D20+D22)</f>
        <v>13462440.68</v>
      </c>
      <c r="E18" s="21">
        <f>SUM(E19+E21+E24+E25)</f>
        <v>10000</v>
      </c>
      <c r="F18" s="21">
        <f>SUM(F19+F21+F24+F25)</f>
        <v>15520203.47</v>
      </c>
      <c r="G18" s="21">
        <f>SUM(G19+G21+G24+G25)</f>
        <v>0</v>
      </c>
      <c r="H18" s="21">
        <f>SUM(H19+H21+H24+H25)</f>
        <v>15578155.47</v>
      </c>
      <c r="I18" s="21">
        <f>SUM(I19+I21+I24+I25)</f>
        <v>0</v>
      </c>
      <c r="J18" s="8"/>
      <c r="K18" s="5"/>
      <c r="L18" s="5"/>
      <c r="M18" s="5"/>
      <c r="N18" s="5"/>
    </row>
    <row r="19" spans="1:14" s="13" customFormat="1" ht="78" customHeight="1">
      <c r="A19" s="14" t="s">
        <v>16</v>
      </c>
      <c r="B19" s="12" t="s">
        <v>15</v>
      </c>
      <c r="C19" s="12" t="s">
        <v>17</v>
      </c>
      <c r="D19" s="21">
        <v>1065572.42</v>
      </c>
      <c r="E19" s="21">
        <v>0</v>
      </c>
      <c r="F19" s="21">
        <v>930000</v>
      </c>
      <c r="G19" s="21">
        <v>0</v>
      </c>
      <c r="H19" s="21">
        <v>930000</v>
      </c>
      <c r="I19" s="21">
        <f>'[1]Ведомственная '!J35</f>
        <v>0</v>
      </c>
      <c r="J19" s="8"/>
      <c r="K19" s="5"/>
      <c r="L19" s="5"/>
      <c r="M19" s="5"/>
      <c r="N19" s="5" t="s">
        <v>200</v>
      </c>
    </row>
    <row r="20" spans="1:14" s="13" customFormat="1" ht="78" customHeight="1">
      <c r="A20" s="14" t="s">
        <v>212</v>
      </c>
      <c r="B20" s="12" t="s">
        <v>15</v>
      </c>
      <c r="C20" s="12" t="s">
        <v>25</v>
      </c>
      <c r="D20" s="21">
        <v>3000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8"/>
      <c r="K20" s="5"/>
      <c r="L20" s="5"/>
      <c r="M20" s="5"/>
      <c r="N20" s="5"/>
    </row>
    <row r="21" spans="1:14" ht="115.5" customHeight="1">
      <c r="A21" s="14" t="s">
        <v>19</v>
      </c>
      <c r="B21" s="12" t="s">
        <v>15</v>
      </c>
      <c r="C21" s="12" t="s">
        <v>20</v>
      </c>
      <c r="D21" s="21">
        <v>2454397.72</v>
      </c>
      <c r="E21" s="21">
        <v>0</v>
      </c>
      <c r="F21" s="21">
        <v>2543300</v>
      </c>
      <c r="G21" s="21">
        <v>0</v>
      </c>
      <c r="H21" s="21">
        <v>2543300</v>
      </c>
      <c r="I21" s="21">
        <f>'[1]Ведомственная '!J39</f>
        <v>0</v>
      </c>
      <c r="K21" s="13"/>
      <c r="L21" s="13"/>
      <c r="M21" s="13"/>
      <c r="N21" s="13"/>
    </row>
    <row r="22" spans="1:14" ht="115.5" customHeight="1" hidden="1">
      <c r="A22" s="14" t="s">
        <v>215</v>
      </c>
      <c r="B22" s="12" t="s">
        <v>15</v>
      </c>
      <c r="C22" s="12" t="s">
        <v>223</v>
      </c>
      <c r="D22" s="21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K22" s="13"/>
      <c r="L22" s="13"/>
      <c r="M22" s="13"/>
      <c r="N22" s="13"/>
    </row>
    <row r="23" spans="1:14" ht="39" customHeight="1" hidden="1">
      <c r="A23" s="14" t="s">
        <v>64</v>
      </c>
      <c r="B23" s="12" t="s">
        <v>15</v>
      </c>
      <c r="C23" s="12" t="s">
        <v>54</v>
      </c>
      <c r="D23" s="21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K23" s="13"/>
      <c r="L23" s="13"/>
      <c r="M23" s="13"/>
      <c r="N23" s="13"/>
    </row>
    <row r="24" spans="1:14" ht="27.75" customHeight="1">
      <c r="A24" s="14" t="s">
        <v>58</v>
      </c>
      <c r="B24" s="12" t="s">
        <v>15</v>
      </c>
      <c r="C24" s="12" t="s">
        <v>31</v>
      </c>
      <c r="D24" s="21">
        <v>0</v>
      </c>
      <c r="E24" s="21">
        <v>0</v>
      </c>
      <c r="F24" s="21">
        <v>10000</v>
      </c>
      <c r="G24" s="21">
        <v>0</v>
      </c>
      <c r="H24" s="21">
        <v>10000</v>
      </c>
      <c r="I24" s="21">
        <v>0</v>
      </c>
      <c r="K24" s="13"/>
      <c r="L24" s="13"/>
      <c r="M24" s="13"/>
      <c r="N24" s="13"/>
    </row>
    <row r="25" spans="1:14" s="13" customFormat="1" ht="21" customHeight="1">
      <c r="A25" s="14" t="s">
        <v>21</v>
      </c>
      <c r="B25" s="12" t="s">
        <v>15</v>
      </c>
      <c r="C25" s="12" t="s">
        <v>22</v>
      </c>
      <c r="D25" s="21">
        <v>9939470.54</v>
      </c>
      <c r="E25" s="21">
        <v>10000</v>
      </c>
      <c r="F25" s="21">
        <v>12036903.47</v>
      </c>
      <c r="G25" s="21">
        <v>0</v>
      </c>
      <c r="H25" s="21">
        <v>12094855.47</v>
      </c>
      <c r="I25" s="21">
        <f>'[1]Ведомственная '!J46</f>
        <v>0</v>
      </c>
      <c r="J25" s="15"/>
      <c r="K25" s="16"/>
      <c r="L25" s="16"/>
      <c r="M25" s="16"/>
      <c r="N25" s="16"/>
    </row>
    <row r="26" spans="1:14" s="13" customFormat="1" ht="18">
      <c r="A26" s="14" t="s">
        <v>39</v>
      </c>
      <c r="B26" s="12" t="s">
        <v>17</v>
      </c>
      <c r="C26" s="12" t="s">
        <v>38</v>
      </c>
      <c r="D26" s="21">
        <f aca="true" t="shared" si="0" ref="D26:I26">SUM(D27)</f>
        <v>329069</v>
      </c>
      <c r="E26" s="21">
        <f t="shared" si="0"/>
        <v>329069</v>
      </c>
      <c r="F26" s="21">
        <f t="shared" si="0"/>
        <v>299014</v>
      </c>
      <c r="G26" s="21">
        <f t="shared" si="0"/>
        <v>0</v>
      </c>
      <c r="H26" s="21">
        <f t="shared" si="0"/>
        <v>307662</v>
      </c>
      <c r="I26" s="21">
        <f t="shared" si="0"/>
        <v>307662</v>
      </c>
      <c r="J26" s="17"/>
      <c r="K26" s="16"/>
      <c r="L26" s="16"/>
      <c r="M26" s="16"/>
      <c r="N26" s="16"/>
    </row>
    <row r="27" spans="1:14" s="13" customFormat="1" ht="36">
      <c r="A27" s="14" t="s">
        <v>24</v>
      </c>
      <c r="B27" s="12" t="s">
        <v>17</v>
      </c>
      <c r="C27" s="12" t="s">
        <v>25</v>
      </c>
      <c r="D27" s="21">
        <v>329069</v>
      </c>
      <c r="E27" s="21">
        <v>329069</v>
      </c>
      <c r="F27" s="21">
        <v>299014</v>
      </c>
      <c r="G27" s="21" t="s">
        <v>200</v>
      </c>
      <c r="H27" s="21">
        <v>307662</v>
      </c>
      <c r="I27" s="21">
        <v>307662</v>
      </c>
      <c r="J27" s="15"/>
      <c r="K27" s="16"/>
      <c r="L27" s="16"/>
      <c r="M27" s="16"/>
      <c r="N27" s="16"/>
    </row>
    <row r="28" spans="1:14" s="13" customFormat="1" ht="36">
      <c r="A28" s="14" t="s">
        <v>56</v>
      </c>
      <c r="B28" s="12" t="s">
        <v>25</v>
      </c>
      <c r="C28" s="12" t="s">
        <v>38</v>
      </c>
      <c r="D28" s="21">
        <f aca="true" t="shared" si="1" ref="D28:I28">SUM(D29)</f>
        <v>14400</v>
      </c>
      <c r="E28" s="21">
        <f t="shared" si="1"/>
        <v>0</v>
      </c>
      <c r="F28" s="21">
        <f t="shared" si="1"/>
        <v>100000</v>
      </c>
      <c r="G28" s="21">
        <f t="shared" si="1"/>
        <v>0</v>
      </c>
      <c r="H28" s="21">
        <f t="shared" si="1"/>
        <v>100000</v>
      </c>
      <c r="I28" s="21">
        <f t="shared" si="1"/>
        <v>0</v>
      </c>
      <c r="J28" s="15"/>
      <c r="K28" s="16"/>
      <c r="L28" s="16"/>
      <c r="M28" s="16"/>
      <c r="N28" s="16"/>
    </row>
    <row r="29" spans="1:14" s="13" customFormat="1" ht="72">
      <c r="A29" s="19" t="s">
        <v>224</v>
      </c>
      <c r="B29" s="12" t="s">
        <v>25</v>
      </c>
      <c r="C29" s="12" t="s">
        <v>166</v>
      </c>
      <c r="D29" s="21">
        <v>14400</v>
      </c>
      <c r="E29" s="21">
        <v>0</v>
      </c>
      <c r="F29" s="21">
        <v>100000</v>
      </c>
      <c r="G29" s="21">
        <v>0</v>
      </c>
      <c r="H29" s="21">
        <v>100000</v>
      </c>
      <c r="I29" s="21">
        <v>0</v>
      </c>
      <c r="J29" s="15"/>
      <c r="K29" s="16"/>
      <c r="L29" s="16"/>
      <c r="M29" s="16"/>
      <c r="N29" s="16"/>
    </row>
    <row r="30" spans="1:14" s="13" customFormat="1" ht="18">
      <c r="A30" s="14" t="s">
        <v>57</v>
      </c>
      <c r="B30" s="12" t="s">
        <v>20</v>
      </c>
      <c r="C30" s="12" t="s">
        <v>38</v>
      </c>
      <c r="D30" s="21">
        <f aca="true" t="shared" si="2" ref="D30:I30">SUM(D31:D32)</f>
        <v>14433005.49</v>
      </c>
      <c r="E30" s="21">
        <f t="shared" si="2"/>
        <v>5000</v>
      </c>
      <c r="F30" s="21">
        <f t="shared" si="2"/>
        <v>15200000</v>
      </c>
      <c r="G30" s="21">
        <f t="shared" si="2"/>
        <v>0</v>
      </c>
      <c r="H30" s="21">
        <f t="shared" si="2"/>
        <v>15200000</v>
      </c>
      <c r="I30" s="21">
        <f t="shared" si="2"/>
        <v>0</v>
      </c>
      <c r="J30" s="15"/>
      <c r="K30" s="16"/>
      <c r="L30" s="16"/>
      <c r="M30" s="16"/>
      <c r="N30" s="16"/>
    </row>
    <row r="31" spans="1:14" s="13" customFormat="1" ht="18">
      <c r="A31" s="19" t="s">
        <v>52</v>
      </c>
      <c r="B31" s="12" t="s">
        <v>20</v>
      </c>
      <c r="C31" s="12" t="s">
        <v>51</v>
      </c>
      <c r="D31" s="21">
        <v>14298505.49</v>
      </c>
      <c r="E31" s="21">
        <v>0</v>
      </c>
      <c r="F31" s="21">
        <v>15000000</v>
      </c>
      <c r="G31" s="21">
        <v>0</v>
      </c>
      <c r="H31" s="21">
        <v>15000000</v>
      </c>
      <c r="I31" s="21">
        <v>0</v>
      </c>
      <c r="J31" s="15"/>
      <c r="K31" s="16"/>
      <c r="L31" s="16"/>
      <c r="M31" s="16"/>
      <c r="N31" s="16"/>
    </row>
    <row r="32" spans="1:14" s="13" customFormat="1" ht="36">
      <c r="A32" s="19" t="s">
        <v>61</v>
      </c>
      <c r="B32" s="12" t="s">
        <v>20</v>
      </c>
      <c r="C32" s="12" t="s">
        <v>62</v>
      </c>
      <c r="D32" s="21">
        <v>134500</v>
      </c>
      <c r="E32" s="21">
        <v>5000</v>
      </c>
      <c r="F32" s="21">
        <v>200000</v>
      </c>
      <c r="G32" s="21">
        <v>0</v>
      </c>
      <c r="H32" s="21">
        <v>200000</v>
      </c>
      <c r="I32" s="21">
        <v>0</v>
      </c>
      <c r="J32" s="15"/>
      <c r="K32" s="16"/>
      <c r="L32" s="16"/>
      <c r="M32" s="16"/>
      <c r="N32" s="16"/>
    </row>
    <row r="33" spans="1:14" s="13" customFormat="1" ht="18" customHeight="1">
      <c r="A33" s="14" t="s">
        <v>40</v>
      </c>
      <c r="B33" s="12" t="s">
        <v>26</v>
      </c>
      <c r="C33" s="12" t="s">
        <v>38</v>
      </c>
      <c r="D33" s="21">
        <f>SUM(D34:D35)</f>
        <v>2366247.45</v>
      </c>
      <c r="E33" s="21">
        <f>SUM(E34:E35)</f>
        <v>43058.31</v>
      </c>
      <c r="F33" s="21">
        <f>SUM(F34:F35)</f>
        <v>2103458</v>
      </c>
      <c r="G33" s="21">
        <v>0</v>
      </c>
      <c r="H33" s="21">
        <f>SUM(H34:H35)</f>
        <v>1188635.6</v>
      </c>
      <c r="I33" s="21">
        <f>I34+I35</f>
        <v>0</v>
      </c>
      <c r="J33" s="8"/>
      <c r="K33" s="5"/>
      <c r="L33" s="5"/>
      <c r="M33" s="5"/>
      <c r="N33" s="5"/>
    </row>
    <row r="34" spans="1:14" ht="18" customHeight="1">
      <c r="A34" s="14" t="s">
        <v>27</v>
      </c>
      <c r="B34" s="12" t="s">
        <v>26</v>
      </c>
      <c r="C34" s="12" t="s">
        <v>17</v>
      </c>
      <c r="D34" s="21">
        <v>10000</v>
      </c>
      <c r="E34" s="21">
        <v>10000</v>
      </c>
      <c r="F34" s="21">
        <v>0</v>
      </c>
      <c r="G34" s="21">
        <v>0</v>
      </c>
      <c r="H34" s="21">
        <v>0</v>
      </c>
      <c r="I34" s="21">
        <f>'[1]Ведомственная '!J94</f>
        <v>0</v>
      </c>
      <c r="K34" s="13"/>
      <c r="L34" s="13"/>
      <c r="M34" s="13"/>
      <c r="N34" s="13"/>
    </row>
    <row r="35" spans="1:9" ht="18" customHeight="1">
      <c r="A35" s="14" t="s">
        <v>28</v>
      </c>
      <c r="B35" s="12" t="s">
        <v>26</v>
      </c>
      <c r="C35" s="12" t="s">
        <v>25</v>
      </c>
      <c r="D35" s="21">
        <v>2356247.45</v>
      </c>
      <c r="E35" s="21">
        <v>33058.31</v>
      </c>
      <c r="F35" s="21">
        <v>2103458</v>
      </c>
      <c r="G35" s="21">
        <v>0</v>
      </c>
      <c r="H35" s="21">
        <v>1188635.6</v>
      </c>
      <c r="I35" s="21">
        <f>'[1]Ведомственная '!J103</f>
        <v>0</v>
      </c>
    </row>
    <row r="36" spans="1:9" ht="20.25" customHeight="1">
      <c r="A36" s="14" t="s">
        <v>53</v>
      </c>
      <c r="B36" s="12" t="s">
        <v>54</v>
      </c>
      <c r="C36" s="12" t="s">
        <v>38</v>
      </c>
      <c r="D36" s="21">
        <f aca="true" t="shared" si="3" ref="D36:I36">SUM(D37)</f>
        <v>320467</v>
      </c>
      <c r="E36" s="21">
        <f t="shared" si="3"/>
        <v>0</v>
      </c>
      <c r="F36" s="21">
        <f t="shared" si="3"/>
        <v>1000000</v>
      </c>
      <c r="G36" s="21">
        <f t="shared" si="3"/>
        <v>0</v>
      </c>
      <c r="H36" s="21">
        <f t="shared" si="3"/>
        <v>1000000</v>
      </c>
      <c r="I36" s="21">
        <f t="shared" si="3"/>
        <v>0</v>
      </c>
    </row>
    <row r="37" spans="1:9" ht="20.25" customHeight="1">
      <c r="A37" s="14" t="s">
        <v>160</v>
      </c>
      <c r="B37" s="12" t="s">
        <v>54</v>
      </c>
      <c r="C37" s="12" t="s">
        <v>54</v>
      </c>
      <c r="D37" s="21">
        <v>320467</v>
      </c>
      <c r="E37" s="21">
        <v>0</v>
      </c>
      <c r="F37" s="21">
        <v>1000000</v>
      </c>
      <c r="G37" s="21">
        <v>0</v>
      </c>
      <c r="H37" s="21">
        <v>1000000</v>
      </c>
      <c r="I37" s="21">
        <v>0</v>
      </c>
    </row>
    <row r="38" spans="1:14" s="13" customFormat="1" ht="22.5" customHeight="1">
      <c r="A38" s="14" t="s">
        <v>41</v>
      </c>
      <c r="B38" s="12" t="s">
        <v>29</v>
      </c>
      <c r="C38" s="12" t="s">
        <v>38</v>
      </c>
      <c r="D38" s="21">
        <f aca="true" t="shared" si="4" ref="D38:I38">SUM(D39)</f>
        <v>227802</v>
      </c>
      <c r="E38" s="21">
        <f t="shared" si="4"/>
        <v>0</v>
      </c>
      <c r="F38" s="21">
        <f t="shared" si="4"/>
        <v>499014</v>
      </c>
      <c r="G38" s="21">
        <f t="shared" si="4"/>
        <v>0</v>
      </c>
      <c r="H38" s="21">
        <f t="shared" si="4"/>
        <v>507662</v>
      </c>
      <c r="I38" s="21">
        <f t="shared" si="4"/>
        <v>0</v>
      </c>
      <c r="J38" s="8"/>
      <c r="K38" s="5"/>
      <c r="L38" s="5"/>
      <c r="M38" s="5"/>
      <c r="N38" s="5"/>
    </row>
    <row r="39" spans="1:14" ht="18">
      <c r="A39" s="14" t="s">
        <v>42</v>
      </c>
      <c r="B39" s="12" t="s">
        <v>29</v>
      </c>
      <c r="C39" s="12" t="s">
        <v>15</v>
      </c>
      <c r="D39" s="21">
        <v>227802</v>
      </c>
      <c r="E39" s="21">
        <v>0</v>
      </c>
      <c r="F39" s="21">
        <v>499014</v>
      </c>
      <c r="G39" s="21">
        <v>0</v>
      </c>
      <c r="H39" s="21">
        <v>507662</v>
      </c>
      <c r="I39" s="21">
        <v>0</v>
      </c>
      <c r="K39" s="13"/>
      <c r="L39" s="13"/>
      <c r="M39" s="13"/>
      <c r="N39" s="13"/>
    </row>
    <row r="40" spans="1:14" ht="18">
      <c r="A40" s="14" t="s">
        <v>161</v>
      </c>
      <c r="B40" s="12" t="s">
        <v>166</v>
      </c>
      <c r="C40" s="12" t="s">
        <v>38</v>
      </c>
      <c r="D40" s="21">
        <f aca="true" t="shared" si="5" ref="D40:I40">SUM(D41)</f>
        <v>220982.22</v>
      </c>
      <c r="E40" s="21">
        <f t="shared" si="5"/>
        <v>0</v>
      </c>
      <c r="F40" s="21">
        <f t="shared" si="5"/>
        <v>240000</v>
      </c>
      <c r="G40" s="21">
        <f t="shared" si="5"/>
        <v>0</v>
      </c>
      <c r="H40" s="21">
        <f t="shared" si="5"/>
        <v>240000</v>
      </c>
      <c r="I40" s="21">
        <f t="shared" si="5"/>
        <v>0</v>
      </c>
      <c r="K40" s="13"/>
      <c r="L40" s="13"/>
      <c r="M40" s="13"/>
      <c r="N40" s="13"/>
    </row>
    <row r="41" spans="1:14" ht="18">
      <c r="A41" s="14" t="s">
        <v>162</v>
      </c>
      <c r="B41" s="12" t="s">
        <v>166</v>
      </c>
      <c r="C41" s="12" t="s">
        <v>15</v>
      </c>
      <c r="D41" s="21">
        <v>220982.22</v>
      </c>
      <c r="E41" s="21">
        <v>0</v>
      </c>
      <c r="F41" s="21">
        <v>240000</v>
      </c>
      <c r="G41" s="21">
        <v>0</v>
      </c>
      <c r="H41" s="21">
        <v>240000</v>
      </c>
      <c r="I41" s="21">
        <v>0</v>
      </c>
      <c r="K41" s="13"/>
      <c r="L41" s="13"/>
      <c r="M41" s="13"/>
      <c r="N41" s="13"/>
    </row>
    <row r="42" spans="1:10" s="13" customFormat="1" ht="18">
      <c r="A42" s="14" t="s">
        <v>43</v>
      </c>
      <c r="B42" s="12" t="s">
        <v>31</v>
      </c>
      <c r="C42" s="12" t="s">
        <v>38</v>
      </c>
      <c r="D42" s="21">
        <f aca="true" t="shared" si="6" ref="D42:I42">SUM(D43)</f>
        <v>919206</v>
      </c>
      <c r="E42" s="21">
        <f t="shared" si="6"/>
        <v>0</v>
      </c>
      <c r="F42" s="21">
        <f t="shared" si="6"/>
        <v>700000</v>
      </c>
      <c r="G42" s="21">
        <f t="shared" si="6"/>
        <v>0</v>
      </c>
      <c r="H42" s="21">
        <f t="shared" si="6"/>
        <v>700000</v>
      </c>
      <c r="I42" s="21">
        <f t="shared" si="6"/>
        <v>0</v>
      </c>
      <c r="J42" s="18"/>
    </row>
    <row r="43" spans="1:9" ht="18">
      <c r="A43" s="14" t="s">
        <v>32</v>
      </c>
      <c r="B43" s="12" t="s">
        <v>31</v>
      </c>
      <c r="C43" s="12" t="s">
        <v>15</v>
      </c>
      <c r="D43" s="21">
        <v>919206</v>
      </c>
      <c r="E43" s="21">
        <v>0</v>
      </c>
      <c r="F43" s="21">
        <v>700000</v>
      </c>
      <c r="G43" s="21">
        <v>0</v>
      </c>
      <c r="H43" s="21">
        <v>700000</v>
      </c>
      <c r="I43" s="21">
        <f>'[1]Ведомственная '!J152</f>
        <v>0</v>
      </c>
    </row>
    <row r="44" spans="1:14" s="13" customFormat="1" ht="18">
      <c r="A44" s="14" t="s">
        <v>33</v>
      </c>
      <c r="B44" s="12" t="s">
        <v>44</v>
      </c>
      <c r="C44" s="12" t="s">
        <v>38</v>
      </c>
      <c r="D44" s="21">
        <f>D18+D26+D33+D38+D42+D28+D30+D36+D40</f>
        <v>32293619.839999996</v>
      </c>
      <c r="E44" s="21">
        <f>E18+E26+E33+E38+E42+E28+E30+E36+E40</f>
        <v>387127.31</v>
      </c>
      <c r="F44" s="21">
        <f>F18+F26+F33+F38+F42+F28+F30+F36+F23+F40</f>
        <v>35661689.47</v>
      </c>
      <c r="G44" s="21">
        <f>G18+G26+G33+G38+G42+G28+G30+G36</f>
        <v>0</v>
      </c>
      <c r="H44" s="21">
        <f>H18+H26+H33+H38+H42+H28+H30+H36+H40</f>
        <v>34822115.07</v>
      </c>
      <c r="I44" s="21">
        <f>I18+I26+I33+I38+I42+I28+I30+I36</f>
        <v>307662</v>
      </c>
      <c r="J44" s="8"/>
      <c r="K44" s="5"/>
      <c r="L44" s="6"/>
      <c r="M44" s="5"/>
      <c r="N44" s="5"/>
    </row>
    <row r="45" spans="1:7" ht="1.5" customHeight="1">
      <c r="A45" s="5" t="s">
        <v>45</v>
      </c>
      <c r="B45" s="4"/>
      <c r="C45" s="4"/>
      <c r="D45" s="4"/>
      <c r="E45" s="20">
        <f>SUM(E28:E38)</f>
        <v>96116.62</v>
      </c>
      <c r="F45" s="4"/>
      <c r="G45" s="4"/>
    </row>
    <row r="46" spans="2:7" ht="37.5" customHeight="1">
      <c r="B46" s="4"/>
      <c r="C46" s="4"/>
      <c r="D46" s="4"/>
      <c r="E46" s="4"/>
      <c r="F46" s="4"/>
      <c r="G46" s="4"/>
    </row>
    <row r="47" spans="2:9" ht="37.5" customHeight="1">
      <c r="B47" s="4"/>
      <c r="C47" s="4"/>
      <c r="D47" s="4"/>
      <c r="E47" s="4"/>
      <c r="F47" s="4"/>
      <c r="G47" s="4"/>
      <c r="H47" s="6"/>
      <c r="I47" s="6"/>
    </row>
    <row r="48" spans="2:9" ht="13.5" hidden="1">
      <c r="B48" s="4"/>
      <c r="C48" s="4"/>
      <c r="D48" s="4"/>
      <c r="E48" s="4"/>
      <c r="F48" s="4"/>
      <c r="G48" s="4"/>
      <c r="I48" s="13"/>
    </row>
    <row r="49" spans="2:9" ht="13.5" hidden="1">
      <c r="B49" s="4"/>
      <c r="C49" s="4"/>
      <c r="D49" s="4"/>
      <c r="E49" s="4"/>
      <c r="F49" s="4"/>
      <c r="G49" s="4"/>
      <c r="H49" s="5">
        <v>274712.7</v>
      </c>
      <c r="I49" s="6">
        <v>554620.2</v>
      </c>
    </row>
    <row r="50" spans="2:7" ht="13.5">
      <c r="B50" s="4"/>
      <c r="C50" s="4"/>
      <c r="D50" s="4"/>
      <c r="E50" s="4"/>
      <c r="F50" s="4"/>
      <c r="G50" s="4"/>
    </row>
    <row r="51" spans="2:9" ht="13.5">
      <c r="B51" s="4"/>
      <c r="C51" s="4"/>
      <c r="D51" s="4"/>
      <c r="E51" s="4"/>
      <c r="F51" s="4"/>
      <c r="G51" s="4"/>
      <c r="H51" s="6"/>
      <c r="I51" s="6"/>
    </row>
    <row r="52" spans="2:7" ht="13.5">
      <c r="B52" s="4"/>
      <c r="C52" s="4"/>
      <c r="D52" s="4"/>
      <c r="E52" s="4"/>
      <c r="F52" s="4"/>
      <c r="G52" s="4"/>
    </row>
    <row r="53" spans="2:9" ht="13.5">
      <c r="B53" s="4"/>
      <c r="C53" s="4"/>
      <c r="D53" s="4"/>
      <c r="E53" s="4"/>
      <c r="F53" s="4"/>
      <c r="G53" s="4"/>
      <c r="H53" s="6"/>
      <c r="I53" s="6"/>
    </row>
    <row r="54" spans="2:9" ht="13.5">
      <c r="B54" s="4"/>
      <c r="C54" s="4"/>
      <c r="D54" s="4"/>
      <c r="E54" s="4"/>
      <c r="F54" s="4"/>
      <c r="G54" s="4"/>
      <c r="H54" s="6"/>
      <c r="I54" s="6"/>
    </row>
    <row r="55" spans="2:7" ht="13.5">
      <c r="B55" s="4"/>
      <c r="C55" s="4"/>
      <c r="D55" s="4"/>
      <c r="E55" s="4"/>
      <c r="F55" s="4"/>
      <c r="G55" s="4" t="s">
        <v>200</v>
      </c>
    </row>
    <row r="56" spans="2:7" ht="13.5">
      <c r="B56" s="4"/>
      <c r="C56" s="4"/>
      <c r="D56" s="4"/>
      <c r="E56" s="4"/>
      <c r="F56" s="4"/>
      <c r="G56" s="4"/>
    </row>
    <row r="57" spans="2:7" ht="13.5">
      <c r="B57" s="4"/>
      <c r="C57" s="4"/>
      <c r="D57" s="4"/>
      <c r="E57" s="4"/>
      <c r="F57" s="4"/>
      <c r="G57" s="4"/>
    </row>
    <row r="58" spans="2:7" ht="13.5">
      <c r="B58" s="4"/>
      <c r="C58" s="4"/>
      <c r="D58" s="4"/>
      <c r="E58" s="4"/>
      <c r="F58" s="4"/>
      <c r="G58" s="4"/>
    </row>
    <row r="59" spans="2:7" ht="13.5">
      <c r="B59" s="4"/>
      <c r="C59" s="4"/>
      <c r="D59" s="4"/>
      <c r="E59" s="4"/>
      <c r="F59" s="4"/>
      <c r="G59" s="4"/>
    </row>
    <row r="60" spans="2:7" ht="13.5">
      <c r="B60" s="4"/>
      <c r="C60" s="4"/>
      <c r="D60" s="4"/>
      <c r="E60" s="4"/>
      <c r="F60" s="4"/>
      <c r="G60" s="4"/>
    </row>
    <row r="61" spans="2:7" ht="13.5">
      <c r="B61" s="4"/>
      <c r="C61" s="4"/>
      <c r="D61" s="4"/>
      <c r="E61" s="4"/>
      <c r="F61" s="4"/>
      <c r="G61" s="4"/>
    </row>
    <row r="62" spans="2:7" ht="13.5">
      <c r="B62" s="4"/>
      <c r="C62" s="4"/>
      <c r="D62" s="4"/>
      <c r="E62" s="4"/>
      <c r="F62" s="4"/>
      <c r="G62" s="4"/>
    </row>
    <row r="63" spans="2:7" ht="13.5">
      <c r="B63" s="4"/>
      <c r="C63" s="4"/>
      <c r="D63" s="4"/>
      <c r="E63" s="4"/>
      <c r="F63" s="4"/>
      <c r="G63" s="4"/>
    </row>
    <row r="64" spans="2:7" ht="13.5">
      <c r="B64" s="4"/>
      <c r="C64" s="4"/>
      <c r="D64" s="4"/>
      <c r="E64" s="4"/>
      <c r="F64" s="4"/>
      <c r="G64" s="4"/>
    </row>
    <row r="65" spans="2:7" ht="13.5">
      <c r="B65" s="4"/>
      <c r="C65" s="4"/>
      <c r="D65" s="4"/>
      <c r="E65" s="4"/>
      <c r="F65" s="4"/>
      <c r="G65" s="4"/>
    </row>
    <row r="66" spans="2:7" ht="13.5">
      <c r="B66" s="4"/>
      <c r="C66" s="4"/>
      <c r="D66" s="4"/>
      <c r="E66" s="4"/>
      <c r="F66" s="4"/>
      <c r="G66" s="4"/>
    </row>
    <row r="67" spans="2:7" ht="13.5">
      <c r="B67" s="4"/>
      <c r="C67" s="4"/>
      <c r="D67" s="4"/>
      <c r="E67" s="4"/>
      <c r="F67" s="4"/>
      <c r="G67" s="4"/>
    </row>
    <row r="68" spans="2:7" ht="13.5">
      <c r="B68" s="4"/>
      <c r="C68" s="4"/>
      <c r="D68" s="4"/>
      <c r="E68" s="4"/>
      <c r="F68" s="4"/>
      <c r="G68" s="4"/>
    </row>
    <row r="69" spans="2:7" ht="13.5">
      <c r="B69" s="4"/>
      <c r="C69" s="4"/>
      <c r="D69" s="4"/>
      <c r="E69" s="4"/>
      <c r="F69" s="4"/>
      <c r="G69" s="4"/>
    </row>
    <row r="70" spans="2:7" ht="13.5">
      <c r="B70" s="4"/>
      <c r="C70" s="4"/>
      <c r="D70" s="4"/>
      <c r="E70" s="4"/>
      <c r="F70" s="4"/>
      <c r="G70" s="4"/>
    </row>
    <row r="71" spans="2:7" ht="13.5">
      <c r="B71" s="4"/>
      <c r="C71" s="4"/>
      <c r="D71" s="4"/>
      <c r="E71" s="4"/>
      <c r="F71" s="4"/>
      <c r="G71" s="4"/>
    </row>
    <row r="72" spans="2:7" ht="13.5">
      <c r="B72" s="4"/>
      <c r="C72" s="4"/>
      <c r="D72" s="4"/>
      <c r="E72" s="4"/>
      <c r="F72" s="4"/>
      <c r="G72" s="4"/>
    </row>
    <row r="73" spans="2:7" ht="13.5">
      <c r="B73" s="4"/>
      <c r="C73" s="4"/>
      <c r="D73" s="4"/>
      <c r="E73" s="4"/>
      <c r="F73" s="4"/>
      <c r="G73" s="4"/>
    </row>
    <row r="74" spans="2:7" ht="13.5">
      <c r="B74" s="4"/>
      <c r="C74" s="4"/>
      <c r="D74" s="4"/>
      <c r="E74" s="4"/>
      <c r="F74" s="4"/>
      <c r="G74" s="4"/>
    </row>
    <row r="75" spans="2:7" ht="13.5">
      <c r="B75" s="4"/>
      <c r="C75" s="4"/>
      <c r="D75" s="4"/>
      <c r="E75" s="4"/>
      <c r="F75" s="4"/>
      <c r="G75" s="4"/>
    </row>
    <row r="76" spans="2:7" ht="13.5">
      <c r="B76" s="4"/>
      <c r="C76" s="4"/>
      <c r="D76" s="4"/>
      <c r="E76" s="4"/>
      <c r="F76" s="4"/>
      <c r="G76" s="4"/>
    </row>
    <row r="77" spans="2:7" ht="13.5">
      <c r="B77" s="4"/>
      <c r="C77" s="4"/>
      <c r="D77" s="4"/>
      <c r="E77" s="4"/>
      <c r="F77" s="4"/>
      <c r="G77" s="4"/>
    </row>
    <row r="78" spans="2:7" ht="13.5">
      <c r="B78" s="4"/>
      <c r="C78" s="4"/>
      <c r="D78" s="4"/>
      <c r="E78" s="4"/>
      <c r="F78" s="4"/>
      <c r="G78" s="4"/>
    </row>
    <row r="79" spans="2:7" ht="13.5">
      <c r="B79" s="4"/>
      <c r="C79" s="4"/>
      <c r="D79" s="4"/>
      <c r="E79" s="4"/>
      <c r="F79" s="4"/>
      <c r="G79" s="4"/>
    </row>
    <row r="80" spans="2:7" ht="13.5">
      <c r="B80" s="4"/>
      <c r="C80" s="4"/>
      <c r="D80" s="4"/>
      <c r="E80" s="4"/>
      <c r="F80" s="4"/>
      <c r="G80" s="4"/>
    </row>
    <row r="81" spans="2:7" ht="13.5">
      <c r="B81" s="4"/>
      <c r="C81" s="4"/>
      <c r="D81" s="4"/>
      <c r="E81" s="4"/>
      <c r="F81" s="4"/>
      <c r="G81" s="4"/>
    </row>
    <row r="82" spans="2:7" ht="13.5">
      <c r="B82" s="4"/>
      <c r="C82" s="4"/>
      <c r="D82" s="4"/>
      <c r="E82" s="4"/>
      <c r="F82" s="4"/>
      <c r="G82" s="4"/>
    </row>
    <row r="83" spans="2:7" ht="13.5">
      <c r="B83" s="4"/>
      <c r="C83" s="4"/>
      <c r="D83" s="4"/>
      <c r="E83" s="4"/>
      <c r="F83" s="4"/>
      <c r="G83" s="4"/>
    </row>
    <row r="84" spans="2:7" ht="13.5">
      <c r="B84" s="4"/>
      <c r="C84" s="4"/>
      <c r="D84" s="4"/>
      <c r="E84" s="4"/>
      <c r="F84" s="4"/>
      <c r="G84" s="4"/>
    </row>
    <row r="85" spans="2:7" ht="13.5">
      <c r="B85" s="4"/>
      <c r="C85" s="4"/>
      <c r="D85" s="4"/>
      <c r="E85" s="4"/>
      <c r="F85" s="4"/>
      <c r="G85" s="4"/>
    </row>
    <row r="86" spans="2:7" ht="13.5">
      <c r="B86" s="4"/>
      <c r="C86" s="4"/>
      <c r="D86" s="4"/>
      <c r="E86" s="4"/>
      <c r="F86" s="4"/>
      <c r="G86" s="4"/>
    </row>
    <row r="87" spans="2:7" ht="13.5">
      <c r="B87" s="4"/>
      <c r="C87" s="4"/>
      <c r="D87" s="4"/>
      <c r="E87" s="4"/>
      <c r="F87" s="4"/>
      <c r="G87" s="4"/>
    </row>
    <row r="88" spans="2:7" ht="13.5">
      <c r="B88" s="4"/>
      <c r="C88" s="4"/>
      <c r="D88" s="4"/>
      <c r="E88" s="4"/>
      <c r="F88" s="4"/>
      <c r="G88" s="4"/>
    </row>
    <row r="89" spans="2:7" ht="13.5">
      <c r="B89" s="4"/>
      <c r="C89" s="4"/>
      <c r="D89" s="4"/>
      <c r="E89" s="4"/>
      <c r="F89" s="4"/>
      <c r="G89" s="4"/>
    </row>
    <row r="90" spans="2:7" ht="13.5">
      <c r="B90" s="4"/>
      <c r="C90" s="4"/>
      <c r="D90" s="4"/>
      <c r="E90" s="4"/>
      <c r="F90" s="4"/>
      <c r="G90" s="4"/>
    </row>
  </sheetData>
  <sheetProtection/>
  <mergeCells count="15">
    <mergeCell ref="A11:I12"/>
    <mergeCell ref="A14:A16"/>
    <mergeCell ref="B14:C14"/>
    <mergeCell ref="D14:I14"/>
    <mergeCell ref="B15:B16"/>
    <mergeCell ref="C15:C16"/>
    <mergeCell ref="D15:E15"/>
    <mergeCell ref="F15:G15"/>
    <mergeCell ref="H15:I15"/>
    <mergeCell ref="C1:I1"/>
    <mergeCell ref="C2:I2"/>
    <mergeCell ref="C3:I3"/>
    <mergeCell ref="C4:I4"/>
    <mergeCell ref="H8:I8"/>
    <mergeCell ref="H9:I9"/>
  </mergeCells>
  <printOptions/>
  <pageMargins left="0.7" right="0.7" top="0.75" bottom="0.75" header="0.3" footer="0.3"/>
  <pageSetup horizontalDpi="600" verticalDpi="600" orientation="portrait" paperSize="9" scale="54" r:id="rId1"/>
  <colBreaks count="1" manualBreakCount="1">
    <brk id="10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3"/>
  <sheetViews>
    <sheetView zoomScalePageLayoutView="0" workbookViewId="0" topLeftCell="F2">
      <selection activeCell="AB6" sqref="AB6"/>
    </sheetView>
  </sheetViews>
  <sheetFormatPr defaultColWidth="9.28125" defaultRowHeight="12.75"/>
  <cols>
    <col min="1" max="1" width="0" style="40" hidden="1" customWidth="1"/>
    <col min="2" max="2" width="4.8515625" style="40" customWidth="1"/>
    <col min="3" max="3" width="47.28125" style="89" customWidth="1"/>
    <col min="4" max="4" width="8.7109375" style="40" customWidth="1"/>
    <col min="5" max="5" width="5.28125" style="40" customWidth="1"/>
    <col min="6" max="6" width="6.140625" style="40" customWidth="1"/>
    <col min="7" max="7" width="5.00390625" style="40" customWidth="1"/>
    <col min="8" max="8" width="4.7109375" style="40" customWidth="1"/>
    <col min="9" max="9" width="5.00390625" style="40" customWidth="1"/>
    <col min="10" max="10" width="4.7109375" style="40" customWidth="1"/>
    <col min="11" max="11" width="6.7109375" style="40" customWidth="1"/>
    <col min="12" max="12" width="4.7109375" style="40" customWidth="1"/>
    <col min="13" max="13" width="6.7109375" style="40" customWidth="1"/>
    <col min="14" max="14" width="0" style="40" hidden="1" customWidth="1"/>
    <col min="15" max="15" width="17.421875" style="40" customWidth="1"/>
    <col min="16" max="16" width="16.8515625" style="40" customWidth="1"/>
    <col min="17" max="17" width="13.57421875" style="40" customWidth="1"/>
    <col min="18" max="25" width="0" style="40" hidden="1" customWidth="1"/>
    <col min="26" max="26" width="16.57421875" style="38" customWidth="1"/>
    <col min="27" max="27" width="12.7109375" style="39" customWidth="1"/>
    <col min="28" max="28" width="17.7109375" style="39" customWidth="1"/>
    <col min="29" max="29" width="12.57421875" style="40" customWidth="1"/>
    <col min="30" max="30" width="2.421875" style="40" customWidth="1"/>
    <col min="31" max="31" width="5.00390625" style="40" customWidth="1"/>
    <col min="32" max="16384" width="9.28125" style="40" customWidth="1"/>
  </cols>
  <sheetData>
    <row r="1" spans="1:25" ht="98.25" customHeight="1" hidden="1">
      <c r="A1" s="35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7"/>
      <c r="S1" s="35"/>
      <c r="T1" s="35"/>
      <c r="U1" s="35"/>
      <c r="V1" s="35"/>
      <c r="W1" s="35"/>
      <c r="X1" s="35"/>
      <c r="Y1" s="35"/>
    </row>
    <row r="2" spans="1:28" ht="18.75" customHeight="1">
      <c r="A2" s="35"/>
      <c r="B2" s="35"/>
      <c r="C2" s="36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R2" s="37"/>
      <c r="S2" s="41"/>
      <c r="T2" s="41"/>
      <c r="U2" s="41"/>
      <c r="V2" s="41"/>
      <c r="W2" s="41"/>
      <c r="X2" s="41"/>
      <c r="Y2" s="41"/>
      <c r="Z2" s="134"/>
      <c r="AA2" s="134"/>
      <c r="AB2" s="135" t="s">
        <v>206</v>
      </c>
    </row>
    <row r="3" spans="1:28" ht="18.75" customHeight="1">
      <c r="A3" s="35"/>
      <c r="B3" s="35"/>
      <c r="C3" s="36"/>
      <c r="D3" s="44"/>
      <c r="E3" s="41"/>
      <c r="F3" s="35"/>
      <c r="G3" s="42"/>
      <c r="H3" s="42"/>
      <c r="I3" s="42"/>
      <c r="J3" s="42"/>
      <c r="K3" s="42"/>
      <c r="L3" s="42"/>
      <c r="M3" s="42"/>
      <c r="N3" s="42"/>
      <c r="R3" s="37"/>
      <c r="S3" s="41"/>
      <c r="T3" s="41"/>
      <c r="U3" s="41"/>
      <c r="V3" s="41"/>
      <c r="W3" s="41"/>
      <c r="X3" s="41"/>
      <c r="Y3" s="41"/>
      <c r="Z3" s="134"/>
      <c r="AA3" s="134"/>
      <c r="AB3" s="135" t="s">
        <v>106</v>
      </c>
    </row>
    <row r="4" spans="1:28" ht="18.75" customHeight="1">
      <c r="A4" s="35"/>
      <c r="B4" s="35"/>
      <c r="C4" s="36"/>
      <c r="D4" s="44"/>
      <c r="E4" s="41"/>
      <c r="F4" s="35"/>
      <c r="G4" s="42"/>
      <c r="H4" s="42"/>
      <c r="I4" s="42"/>
      <c r="J4" s="42"/>
      <c r="K4" s="42"/>
      <c r="L4" s="42"/>
      <c r="M4" s="42"/>
      <c r="N4" s="42"/>
      <c r="R4" s="37"/>
      <c r="S4" s="41"/>
      <c r="T4" s="41"/>
      <c r="U4" s="41"/>
      <c r="V4" s="41"/>
      <c r="W4" s="41"/>
      <c r="X4" s="41"/>
      <c r="Y4" s="41"/>
      <c r="Z4" s="134"/>
      <c r="AA4" s="134"/>
      <c r="AB4" s="135" t="s">
        <v>107</v>
      </c>
    </row>
    <row r="5" spans="1:28" ht="36" customHeight="1">
      <c r="A5" s="35"/>
      <c r="B5" s="35"/>
      <c r="C5" s="36"/>
      <c r="D5" s="41"/>
      <c r="E5" s="41"/>
      <c r="F5" s="41"/>
      <c r="G5" s="41"/>
      <c r="H5" s="41"/>
      <c r="I5" s="41"/>
      <c r="J5" s="41"/>
      <c r="K5" s="41"/>
      <c r="L5" s="41"/>
      <c r="M5" s="42"/>
      <c r="N5" s="42"/>
      <c r="R5" s="37"/>
      <c r="S5" s="41"/>
      <c r="T5" s="41"/>
      <c r="U5" s="41"/>
      <c r="V5" s="41"/>
      <c r="W5" s="41"/>
      <c r="X5" s="41"/>
      <c r="Y5" s="41"/>
      <c r="Z5" s="134"/>
      <c r="AA5" s="134"/>
      <c r="AB5" s="135" t="s">
        <v>227</v>
      </c>
    </row>
    <row r="6" spans="1:25" ht="18.75" customHeight="1">
      <c r="A6" s="35"/>
      <c r="B6" s="35"/>
      <c r="C6" s="36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35"/>
      <c r="R6" s="37"/>
      <c r="S6" s="41"/>
      <c r="T6" s="41"/>
      <c r="U6" s="41"/>
      <c r="V6" s="41"/>
      <c r="W6" s="41"/>
      <c r="X6" s="41"/>
      <c r="Y6" s="41"/>
    </row>
    <row r="7" spans="1:25" ht="18.75" customHeight="1">
      <c r="A7" s="35"/>
      <c r="B7" s="35"/>
      <c r="C7" s="36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2"/>
      <c r="P7" s="42"/>
      <c r="Q7" s="37"/>
      <c r="R7" s="37"/>
      <c r="S7" s="41"/>
      <c r="T7" s="41"/>
      <c r="U7" s="41"/>
      <c r="V7" s="41"/>
      <c r="W7" s="41"/>
      <c r="X7" s="41"/>
      <c r="Y7" s="41"/>
    </row>
    <row r="8" spans="1:28" ht="55.5" customHeight="1">
      <c r="A8" s="45" t="s">
        <v>108</v>
      </c>
      <c r="B8" s="179" t="s">
        <v>218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</row>
    <row r="9" spans="1:25" ht="18.75" customHeight="1" thickBot="1">
      <c r="A9" s="3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46"/>
      <c r="N9" s="48"/>
      <c r="O9" s="48"/>
      <c r="P9" s="46"/>
      <c r="Q9" s="46"/>
      <c r="R9" s="37"/>
      <c r="S9" s="35"/>
      <c r="T9" s="35"/>
      <c r="U9" s="35"/>
      <c r="V9" s="35"/>
      <c r="W9" s="35"/>
      <c r="X9" s="35"/>
      <c r="Y9" s="35"/>
    </row>
    <row r="10" spans="1:29" ht="20.25" customHeight="1" thickBot="1">
      <c r="A10" s="49"/>
      <c r="B10" s="180" t="s">
        <v>2</v>
      </c>
      <c r="C10" s="183" t="s">
        <v>36</v>
      </c>
      <c r="D10" s="186" t="s">
        <v>3</v>
      </c>
      <c r="E10" s="187"/>
      <c r="F10" s="187"/>
      <c r="G10" s="187"/>
      <c r="H10" s="187"/>
      <c r="I10" s="187"/>
      <c r="J10" s="187"/>
      <c r="K10" s="187"/>
      <c r="L10" s="187"/>
      <c r="M10" s="188"/>
      <c r="N10" s="50"/>
      <c r="O10" s="183" t="s">
        <v>46</v>
      </c>
      <c r="P10" s="168" t="s">
        <v>46</v>
      </c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69"/>
    </row>
    <row r="11" spans="1:29" ht="20.25" customHeight="1" thickBot="1">
      <c r="A11" s="49"/>
      <c r="B11" s="181"/>
      <c r="C11" s="184"/>
      <c r="D11" s="189"/>
      <c r="E11" s="190"/>
      <c r="F11" s="190"/>
      <c r="G11" s="190"/>
      <c r="H11" s="190"/>
      <c r="I11" s="190"/>
      <c r="J11" s="190"/>
      <c r="K11" s="190"/>
      <c r="L11" s="190"/>
      <c r="M11" s="191"/>
      <c r="N11" s="50"/>
      <c r="O11" s="184"/>
      <c r="P11" s="168">
        <v>2021</v>
      </c>
      <c r="Q11" s="169"/>
      <c r="R11" s="144"/>
      <c r="S11" s="144"/>
      <c r="T11" s="144"/>
      <c r="U11" s="144"/>
      <c r="V11" s="144"/>
      <c r="W11" s="144"/>
      <c r="X11" s="144"/>
      <c r="Y11" s="144"/>
      <c r="Z11" s="168">
        <v>2022</v>
      </c>
      <c r="AA11" s="169"/>
      <c r="AB11" s="168">
        <v>2023</v>
      </c>
      <c r="AC11" s="169"/>
    </row>
    <row r="12" spans="1:29" ht="131.25" customHeight="1" thickBot="1">
      <c r="A12" s="51"/>
      <c r="B12" s="182"/>
      <c r="C12" s="185"/>
      <c r="D12" s="52" t="s">
        <v>4</v>
      </c>
      <c r="E12" s="52" t="s">
        <v>5</v>
      </c>
      <c r="F12" s="52" t="s">
        <v>6</v>
      </c>
      <c r="G12" s="170" t="s">
        <v>7</v>
      </c>
      <c r="H12" s="171"/>
      <c r="I12" s="171"/>
      <c r="J12" s="171"/>
      <c r="K12" s="171"/>
      <c r="L12" s="172"/>
      <c r="M12" s="52" t="s">
        <v>65</v>
      </c>
      <c r="N12" s="50" t="s">
        <v>109</v>
      </c>
      <c r="O12" s="185"/>
      <c r="P12" s="90" t="s">
        <v>110</v>
      </c>
      <c r="Q12" s="90" t="s">
        <v>203</v>
      </c>
      <c r="R12" s="91"/>
      <c r="S12" s="92"/>
      <c r="T12" s="93"/>
      <c r="U12" s="94"/>
      <c r="V12" s="94"/>
      <c r="W12" s="94"/>
      <c r="X12" s="94"/>
      <c r="Y12" s="95"/>
      <c r="Z12" s="90" t="s">
        <v>110</v>
      </c>
      <c r="AA12" s="90" t="s">
        <v>204</v>
      </c>
      <c r="AB12" s="90" t="s">
        <v>110</v>
      </c>
      <c r="AC12" s="90" t="s">
        <v>204</v>
      </c>
    </row>
    <row r="13" spans="1:29" ht="18.75" customHeight="1" thickBot="1">
      <c r="A13" s="37"/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173">
        <v>6</v>
      </c>
      <c r="H13" s="174"/>
      <c r="I13" s="174"/>
      <c r="J13" s="174"/>
      <c r="K13" s="174"/>
      <c r="L13" s="175"/>
      <c r="M13" s="55">
        <v>7</v>
      </c>
      <c r="N13" s="55"/>
      <c r="O13" s="55">
        <v>8</v>
      </c>
      <c r="P13" s="55">
        <v>9</v>
      </c>
      <c r="Q13" s="55">
        <v>10</v>
      </c>
      <c r="R13" s="37"/>
      <c r="S13" s="37"/>
      <c r="T13" s="37"/>
      <c r="U13" s="37"/>
      <c r="V13" s="37"/>
      <c r="W13" s="37"/>
      <c r="X13" s="37"/>
      <c r="Y13" s="37"/>
      <c r="Z13" s="55">
        <v>11</v>
      </c>
      <c r="AA13" s="55">
        <v>12</v>
      </c>
      <c r="AB13" s="55">
        <v>13</v>
      </c>
      <c r="AC13" s="55">
        <v>14</v>
      </c>
    </row>
    <row r="14" spans="1:29" ht="34.5" customHeight="1" thickBot="1">
      <c r="A14" s="51"/>
      <c r="B14" s="50">
        <v>1</v>
      </c>
      <c r="C14" s="56" t="s">
        <v>14</v>
      </c>
      <c r="D14" s="57">
        <v>605</v>
      </c>
      <c r="E14" s="58"/>
      <c r="F14" s="58"/>
      <c r="G14" s="59"/>
      <c r="H14" s="59"/>
      <c r="I14" s="59"/>
      <c r="J14" s="59"/>
      <c r="K14" s="59"/>
      <c r="L14" s="59"/>
      <c r="M14" s="57"/>
      <c r="N14" s="60"/>
      <c r="O14" s="74">
        <f aca="true" t="shared" si="0" ref="O14:O24">P14+Q14+Z14+AA14+AB14+AC14</f>
        <v>90482865.37</v>
      </c>
      <c r="P14" s="133">
        <f aca="true" t="shared" si="1" ref="P14:AC14">P15+P100+P110+P118+P170+P215+P228+P246+P239</f>
        <v>32293619.84</v>
      </c>
      <c r="Q14" s="133">
        <f t="shared" si="1"/>
        <v>387127.31</v>
      </c>
      <c r="R14" s="133">
        <f t="shared" si="1"/>
        <v>0</v>
      </c>
      <c r="S14" s="133">
        <f t="shared" si="1"/>
        <v>0</v>
      </c>
      <c r="T14" s="133">
        <f t="shared" si="1"/>
        <v>0</v>
      </c>
      <c r="U14" s="133">
        <f t="shared" si="1"/>
        <v>0</v>
      </c>
      <c r="V14" s="133">
        <f t="shared" si="1"/>
        <v>0</v>
      </c>
      <c r="W14" s="133">
        <f t="shared" si="1"/>
        <v>0</v>
      </c>
      <c r="X14" s="133">
        <f t="shared" si="1"/>
        <v>0</v>
      </c>
      <c r="Y14" s="133">
        <f t="shared" si="1"/>
        <v>0</v>
      </c>
      <c r="Z14" s="133">
        <f t="shared" si="1"/>
        <v>27841189.52</v>
      </c>
      <c r="AA14" s="133">
        <f t="shared" si="1"/>
        <v>332410</v>
      </c>
      <c r="AB14" s="133">
        <f t="shared" si="1"/>
        <v>29282931.7</v>
      </c>
      <c r="AC14" s="133">
        <f t="shared" si="1"/>
        <v>345587</v>
      </c>
    </row>
    <row r="15" spans="1:29" ht="15.75" thickBot="1">
      <c r="A15" s="51"/>
      <c r="B15" s="50"/>
      <c r="C15" s="62" t="s">
        <v>37</v>
      </c>
      <c r="D15" s="63">
        <v>605</v>
      </c>
      <c r="E15" s="64">
        <v>1</v>
      </c>
      <c r="F15" s="64">
        <v>0</v>
      </c>
      <c r="G15" s="65"/>
      <c r="H15" s="65"/>
      <c r="I15" s="65"/>
      <c r="J15" s="65"/>
      <c r="K15" s="65"/>
      <c r="L15" s="65"/>
      <c r="M15" s="63"/>
      <c r="N15" s="50"/>
      <c r="O15" s="74">
        <f t="shared" si="0"/>
        <v>45761754.62</v>
      </c>
      <c r="P15" s="66">
        <f>P16+P32+P60+P67+P53+P26+P47</f>
        <v>13462440.68</v>
      </c>
      <c r="Q15" s="66">
        <f aca="true" t="shared" si="2" ref="Q15:AC15">Q16+Q32+Q60+Q67+Q53</f>
        <v>10000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66">
        <f t="shared" si="2"/>
        <v>0</v>
      </c>
      <c r="Z15" s="66">
        <f>Z16+Z32+Z60+Z67+Z53</f>
        <v>16115680.969999999</v>
      </c>
      <c r="AA15" s="66">
        <f>AA16+AA32+AA60+AA67+AA53</f>
        <v>0</v>
      </c>
      <c r="AB15" s="66">
        <f>AB16+AB32+AB60+AB67+AB53</f>
        <v>16173632.969999999</v>
      </c>
      <c r="AC15" s="66">
        <f t="shared" si="2"/>
        <v>0</v>
      </c>
    </row>
    <row r="16" spans="1:29" ht="48" customHeight="1" thickBot="1">
      <c r="A16" s="51"/>
      <c r="B16" s="50"/>
      <c r="C16" s="62" t="s">
        <v>16</v>
      </c>
      <c r="D16" s="63">
        <v>605</v>
      </c>
      <c r="E16" s="64">
        <v>1</v>
      </c>
      <c r="F16" s="64">
        <v>2</v>
      </c>
      <c r="G16" s="65"/>
      <c r="H16" s="65"/>
      <c r="I16" s="65"/>
      <c r="J16" s="65"/>
      <c r="K16" s="65"/>
      <c r="L16" s="65"/>
      <c r="M16" s="63"/>
      <c r="N16" s="50"/>
      <c r="O16" s="74">
        <f t="shared" si="0"/>
        <v>2974172.42</v>
      </c>
      <c r="P16" s="66">
        <f aca="true" t="shared" si="3" ref="P16:Q18">P17</f>
        <v>1065572.42</v>
      </c>
      <c r="Q16" s="66">
        <f t="shared" si="3"/>
        <v>0</v>
      </c>
      <c r="R16" s="61"/>
      <c r="S16" s="53"/>
      <c r="T16" s="37"/>
      <c r="U16" s="37"/>
      <c r="V16" s="37"/>
      <c r="W16" s="37"/>
      <c r="X16" s="37"/>
      <c r="Y16" s="37"/>
      <c r="Z16" s="66">
        <f aca="true" t="shared" si="4" ref="Z16:AC18">Z17</f>
        <v>954300</v>
      </c>
      <c r="AA16" s="66">
        <f t="shared" si="4"/>
        <v>0</v>
      </c>
      <c r="AB16" s="66">
        <f t="shared" si="4"/>
        <v>954300</v>
      </c>
      <c r="AC16" s="66">
        <f t="shared" si="4"/>
        <v>0</v>
      </c>
    </row>
    <row r="17" spans="1:29" ht="96" customHeight="1" thickBot="1">
      <c r="A17" s="51"/>
      <c r="B17" s="50"/>
      <c r="C17" s="62" t="s">
        <v>111</v>
      </c>
      <c r="D17" s="63">
        <v>605</v>
      </c>
      <c r="E17" s="64">
        <v>1</v>
      </c>
      <c r="F17" s="64">
        <v>2</v>
      </c>
      <c r="G17" s="65" t="s">
        <v>26</v>
      </c>
      <c r="H17" s="65" t="s">
        <v>55</v>
      </c>
      <c r="I17" s="65" t="s">
        <v>38</v>
      </c>
      <c r="J17" s="65" t="s">
        <v>55</v>
      </c>
      <c r="K17" s="65" t="s">
        <v>112</v>
      </c>
      <c r="L17" s="65" t="s">
        <v>55</v>
      </c>
      <c r="M17" s="65"/>
      <c r="N17" s="50"/>
      <c r="O17" s="74">
        <f t="shared" si="0"/>
        <v>2974172.42</v>
      </c>
      <c r="P17" s="66">
        <f t="shared" si="3"/>
        <v>1065572.42</v>
      </c>
      <c r="Q17" s="66">
        <f t="shared" si="3"/>
        <v>0</v>
      </c>
      <c r="R17" s="61"/>
      <c r="S17" s="53"/>
      <c r="T17" s="37"/>
      <c r="U17" s="37"/>
      <c r="V17" s="37"/>
      <c r="W17" s="37"/>
      <c r="X17" s="37"/>
      <c r="Y17" s="37"/>
      <c r="Z17" s="66">
        <f t="shared" si="4"/>
        <v>954300</v>
      </c>
      <c r="AA17" s="66">
        <f t="shared" si="4"/>
        <v>0</v>
      </c>
      <c r="AB17" s="66">
        <f t="shared" si="4"/>
        <v>954300</v>
      </c>
      <c r="AC17" s="66">
        <f t="shared" si="4"/>
        <v>0</v>
      </c>
    </row>
    <row r="18" spans="1:29" ht="63" customHeight="1" thickBot="1">
      <c r="A18" s="51"/>
      <c r="B18" s="50"/>
      <c r="C18" s="62" t="s">
        <v>67</v>
      </c>
      <c r="D18" s="63">
        <v>605</v>
      </c>
      <c r="E18" s="64">
        <v>1</v>
      </c>
      <c r="F18" s="64">
        <v>2</v>
      </c>
      <c r="G18" s="65" t="s">
        <v>26</v>
      </c>
      <c r="H18" s="65" t="s">
        <v>12</v>
      </c>
      <c r="I18" s="65" t="s">
        <v>38</v>
      </c>
      <c r="J18" s="65" t="s">
        <v>55</v>
      </c>
      <c r="K18" s="65" t="s">
        <v>112</v>
      </c>
      <c r="L18" s="65" t="s">
        <v>55</v>
      </c>
      <c r="M18" s="65"/>
      <c r="N18" s="50"/>
      <c r="O18" s="74">
        <f t="shared" si="0"/>
        <v>2974172.42</v>
      </c>
      <c r="P18" s="66">
        <f t="shared" si="3"/>
        <v>1065572.42</v>
      </c>
      <c r="Q18" s="66">
        <f t="shared" si="3"/>
        <v>0</v>
      </c>
      <c r="R18" s="61"/>
      <c r="S18" s="53"/>
      <c r="T18" s="37"/>
      <c r="U18" s="37"/>
      <c r="V18" s="37"/>
      <c r="W18" s="37"/>
      <c r="X18" s="37"/>
      <c r="Y18" s="37"/>
      <c r="Z18" s="66">
        <f t="shared" si="4"/>
        <v>954300</v>
      </c>
      <c r="AA18" s="66">
        <f t="shared" si="4"/>
        <v>0</v>
      </c>
      <c r="AB18" s="66">
        <f t="shared" si="4"/>
        <v>954300</v>
      </c>
      <c r="AC18" s="66">
        <f t="shared" si="4"/>
        <v>0</v>
      </c>
    </row>
    <row r="19" spans="1:29" ht="46.5" customHeight="1" thickBot="1">
      <c r="A19" s="51"/>
      <c r="B19" s="50"/>
      <c r="C19" s="62" t="s">
        <v>113</v>
      </c>
      <c r="D19" s="63">
        <v>605</v>
      </c>
      <c r="E19" s="64">
        <v>1</v>
      </c>
      <c r="F19" s="64">
        <v>2</v>
      </c>
      <c r="G19" s="65" t="s">
        <v>26</v>
      </c>
      <c r="H19" s="65" t="s">
        <v>12</v>
      </c>
      <c r="I19" s="65" t="s">
        <v>15</v>
      </c>
      <c r="J19" s="65" t="s">
        <v>55</v>
      </c>
      <c r="K19" s="65" t="s">
        <v>112</v>
      </c>
      <c r="L19" s="65" t="s">
        <v>55</v>
      </c>
      <c r="M19" s="65"/>
      <c r="N19" s="50"/>
      <c r="O19" s="74">
        <f t="shared" si="0"/>
        <v>2974172.42</v>
      </c>
      <c r="P19" s="66">
        <f>P20+P23</f>
        <v>1065572.42</v>
      </c>
      <c r="Q19" s="66">
        <f>Q20+Q23</f>
        <v>0</v>
      </c>
      <c r="R19" s="61"/>
      <c r="S19" s="53"/>
      <c r="T19" s="37"/>
      <c r="U19" s="37"/>
      <c r="V19" s="37"/>
      <c r="W19" s="37"/>
      <c r="X19" s="37"/>
      <c r="Y19" s="37"/>
      <c r="Z19" s="66">
        <f>Z20+Z23</f>
        <v>954300</v>
      </c>
      <c r="AA19" s="66">
        <f>AA20+AA23</f>
        <v>0</v>
      </c>
      <c r="AB19" s="66">
        <f>AB20+AB23</f>
        <v>954300</v>
      </c>
      <c r="AC19" s="66">
        <f>AC20+AC23</f>
        <v>0</v>
      </c>
    </row>
    <row r="20" spans="1:29" ht="15.75" customHeight="1" hidden="1">
      <c r="A20" s="51"/>
      <c r="B20" s="50"/>
      <c r="C20" s="67" t="s">
        <v>18</v>
      </c>
      <c r="D20" s="63">
        <v>612</v>
      </c>
      <c r="E20" s="64">
        <v>1</v>
      </c>
      <c r="F20" s="64">
        <v>2</v>
      </c>
      <c r="G20" s="65" t="s">
        <v>62</v>
      </c>
      <c r="H20" s="65" t="s">
        <v>8</v>
      </c>
      <c r="I20" s="65" t="s">
        <v>15</v>
      </c>
      <c r="J20" s="65" t="s">
        <v>8</v>
      </c>
      <c r="K20" s="65" t="s">
        <v>114</v>
      </c>
      <c r="L20" s="65" t="s">
        <v>55</v>
      </c>
      <c r="M20" s="65"/>
      <c r="N20" s="50"/>
      <c r="O20" s="74">
        <f t="shared" si="0"/>
        <v>0</v>
      </c>
      <c r="P20" s="66">
        <f>P21</f>
        <v>0</v>
      </c>
      <c r="Q20" s="66">
        <f>Q21</f>
        <v>0</v>
      </c>
      <c r="R20" s="61"/>
      <c r="S20" s="53"/>
      <c r="T20" s="37"/>
      <c r="U20" s="37"/>
      <c r="V20" s="37"/>
      <c r="W20" s="37"/>
      <c r="X20" s="37"/>
      <c r="Y20" s="37"/>
      <c r="Z20" s="66">
        <f aca="true" t="shared" si="5" ref="Z20:AC21">Z21</f>
        <v>0</v>
      </c>
      <c r="AA20" s="66">
        <f t="shared" si="5"/>
        <v>0</v>
      </c>
      <c r="AB20" s="66">
        <f t="shared" si="5"/>
        <v>0</v>
      </c>
      <c r="AC20" s="66">
        <f t="shared" si="5"/>
        <v>0</v>
      </c>
    </row>
    <row r="21" spans="1:29" ht="21" customHeight="1" hidden="1">
      <c r="A21" s="51"/>
      <c r="B21" s="50"/>
      <c r="C21" s="67" t="s">
        <v>115</v>
      </c>
      <c r="D21" s="63">
        <v>612</v>
      </c>
      <c r="E21" s="64">
        <v>1</v>
      </c>
      <c r="F21" s="64">
        <v>2</v>
      </c>
      <c r="G21" s="65" t="s">
        <v>62</v>
      </c>
      <c r="H21" s="65" t="s">
        <v>8</v>
      </c>
      <c r="I21" s="65" t="s">
        <v>15</v>
      </c>
      <c r="J21" s="65" t="s">
        <v>8</v>
      </c>
      <c r="K21" s="65" t="s">
        <v>114</v>
      </c>
      <c r="L21" s="65" t="s">
        <v>55</v>
      </c>
      <c r="M21" s="65" t="s">
        <v>116</v>
      </c>
      <c r="N21" s="50"/>
      <c r="O21" s="74">
        <f t="shared" si="0"/>
        <v>0</v>
      </c>
      <c r="P21" s="66">
        <f>P22</f>
        <v>0</v>
      </c>
      <c r="Q21" s="66">
        <f>Q22</f>
        <v>0</v>
      </c>
      <c r="R21" s="61"/>
      <c r="S21" s="53"/>
      <c r="T21" s="37"/>
      <c r="U21" s="37"/>
      <c r="V21" s="37"/>
      <c r="W21" s="37"/>
      <c r="X21" s="37"/>
      <c r="Y21" s="37"/>
      <c r="Z21" s="66">
        <f t="shared" si="5"/>
        <v>0</v>
      </c>
      <c r="AA21" s="66">
        <f t="shared" si="5"/>
        <v>0</v>
      </c>
      <c r="AB21" s="66">
        <f t="shared" si="5"/>
        <v>0</v>
      </c>
      <c r="AC21" s="66">
        <f t="shared" si="5"/>
        <v>0</v>
      </c>
    </row>
    <row r="22" spans="1:29" s="78" customFormat="1" ht="24.75" customHeight="1" hidden="1">
      <c r="A22" s="68"/>
      <c r="B22" s="69"/>
      <c r="C22" s="70" t="s">
        <v>117</v>
      </c>
      <c r="D22" s="71">
        <v>612</v>
      </c>
      <c r="E22" s="72">
        <v>1</v>
      </c>
      <c r="F22" s="72">
        <v>2</v>
      </c>
      <c r="G22" s="73">
        <v>12</v>
      </c>
      <c r="H22" s="73" t="s">
        <v>8</v>
      </c>
      <c r="I22" s="73" t="s">
        <v>15</v>
      </c>
      <c r="J22" s="73" t="s">
        <v>8</v>
      </c>
      <c r="K22" s="73" t="s">
        <v>114</v>
      </c>
      <c r="L22" s="73" t="s">
        <v>55</v>
      </c>
      <c r="M22" s="71">
        <v>120</v>
      </c>
      <c r="N22" s="69"/>
      <c r="O22" s="74">
        <f t="shared" si="0"/>
        <v>0</v>
      </c>
      <c r="P22" s="74">
        <v>0</v>
      </c>
      <c r="Q22" s="74">
        <v>0</v>
      </c>
      <c r="R22" s="75"/>
      <c r="S22" s="76"/>
      <c r="T22" s="77"/>
      <c r="U22" s="77"/>
      <c r="V22" s="77"/>
      <c r="W22" s="77"/>
      <c r="X22" s="77"/>
      <c r="Y22" s="77"/>
      <c r="Z22" s="74">
        <v>0</v>
      </c>
      <c r="AA22" s="74">
        <v>0</v>
      </c>
      <c r="AB22" s="74">
        <v>0</v>
      </c>
      <c r="AC22" s="74">
        <v>0</v>
      </c>
    </row>
    <row r="23" spans="1:29" ht="36.75" customHeight="1" thickBot="1">
      <c r="A23" s="51"/>
      <c r="B23" s="50"/>
      <c r="C23" s="62" t="s">
        <v>18</v>
      </c>
      <c r="D23" s="63">
        <v>605</v>
      </c>
      <c r="E23" s="64">
        <v>1</v>
      </c>
      <c r="F23" s="64">
        <v>2</v>
      </c>
      <c r="G23" s="65" t="s">
        <v>26</v>
      </c>
      <c r="H23" s="65" t="s">
        <v>12</v>
      </c>
      <c r="I23" s="65" t="s">
        <v>15</v>
      </c>
      <c r="J23" s="65" t="s">
        <v>9</v>
      </c>
      <c r="K23" s="65" t="s">
        <v>114</v>
      </c>
      <c r="L23" s="65" t="s">
        <v>55</v>
      </c>
      <c r="M23" s="65"/>
      <c r="N23" s="50"/>
      <c r="O23" s="74">
        <f t="shared" si="0"/>
        <v>2974172.42</v>
      </c>
      <c r="P23" s="66">
        <f>P24</f>
        <v>1065572.42</v>
      </c>
      <c r="Q23" s="66">
        <f>Q24</f>
        <v>0</v>
      </c>
      <c r="R23" s="61"/>
      <c r="S23" s="53"/>
      <c r="T23" s="37"/>
      <c r="U23" s="37"/>
      <c r="V23" s="37"/>
      <c r="W23" s="37"/>
      <c r="X23" s="37"/>
      <c r="Y23" s="37"/>
      <c r="Z23" s="66">
        <f aca="true" t="shared" si="6" ref="Z23:AC24">Z24</f>
        <v>954300</v>
      </c>
      <c r="AA23" s="66">
        <f t="shared" si="6"/>
        <v>0</v>
      </c>
      <c r="AB23" s="66">
        <f t="shared" si="6"/>
        <v>954300</v>
      </c>
      <c r="AC23" s="66">
        <f t="shared" si="6"/>
        <v>0</v>
      </c>
    </row>
    <row r="24" spans="1:29" ht="93" thickBot="1">
      <c r="A24" s="51"/>
      <c r="B24" s="50"/>
      <c r="C24" s="62" t="s">
        <v>115</v>
      </c>
      <c r="D24" s="63">
        <v>605</v>
      </c>
      <c r="E24" s="64">
        <v>1</v>
      </c>
      <c r="F24" s="64">
        <v>2</v>
      </c>
      <c r="G24" s="65" t="s">
        <v>26</v>
      </c>
      <c r="H24" s="65" t="s">
        <v>12</v>
      </c>
      <c r="I24" s="65" t="s">
        <v>15</v>
      </c>
      <c r="J24" s="65" t="s">
        <v>9</v>
      </c>
      <c r="K24" s="65" t="s">
        <v>114</v>
      </c>
      <c r="L24" s="65" t="s">
        <v>55</v>
      </c>
      <c r="M24" s="65" t="s">
        <v>116</v>
      </c>
      <c r="N24" s="50"/>
      <c r="O24" s="74">
        <f t="shared" si="0"/>
        <v>2974172.42</v>
      </c>
      <c r="P24" s="66">
        <f>P25</f>
        <v>1065572.42</v>
      </c>
      <c r="Q24" s="66">
        <f>Q25</f>
        <v>0</v>
      </c>
      <c r="R24" s="61"/>
      <c r="S24" s="53"/>
      <c r="T24" s="37"/>
      <c r="U24" s="37"/>
      <c r="V24" s="37"/>
      <c r="W24" s="37"/>
      <c r="X24" s="37"/>
      <c r="Y24" s="37"/>
      <c r="Z24" s="66">
        <f t="shared" si="6"/>
        <v>954300</v>
      </c>
      <c r="AA24" s="66">
        <f t="shared" si="6"/>
        <v>0</v>
      </c>
      <c r="AB24" s="66">
        <f t="shared" si="6"/>
        <v>954300</v>
      </c>
      <c r="AC24" s="66">
        <f t="shared" si="6"/>
        <v>0</v>
      </c>
    </row>
    <row r="25" spans="1:29" s="78" customFormat="1" ht="31.5" thickBot="1">
      <c r="A25" s="68"/>
      <c r="B25" s="69"/>
      <c r="C25" s="79" t="s">
        <v>117</v>
      </c>
      <c r="D25" s="71">
        <v>605</v>
      </c>
      <c r="E25" s="72">
        <v>1</v>
      </c>
      <c r="F25" s="72">
        <v>2</v>
      </c>
      <c r="G25" s="73" t="s">
        <v>26</v>
      </c>
      <c r="H25" s="73" t="s">
        <v>12</v>
      </c>
      <c r="I25" s="73" t="s">
        <v>15</v>
      </c>
      <c r="J25" s="73" t="s">
        <v>9</v>
      </c>
      <c r="K25" s="73" t="s">
        <v>114</v>
      </c>
      <c r="L25" s="73" t="s">
        <v>55</v>
      </c>
      <c r="M25" s="71">
        <v>120</v>
      </c>
      <c r="N25" s="69"/>
      <c r="O25" s="74">
        <f>P25+Q25+Z25+AA25+AB25+AC25</f>
        <v>2974172.42</v>
      </c>
      <c r="P25" s="74">
        <v>1065572.42</v>
      </c>
      <c r="Q25" s="74">
        <v>0</v>
      </c>
      <c r="R25" s="75"/>
      <c r="S25" s="76"/>
      <c r="T25" s="77"/>
      <c r="U25" s="77"/>
      <c r="V25" s="77"/>
      <c r="W25" s="77"/>
      <c r="X25" s="77"/>
      <c r="Y25" s="77"/>
      <c r="Z25" s="74">
        <v>954300</v>
      </c>
      <c r="AA25" s="74">
        <v>0</v>
      </c>
      <c r="AB25" s="74">
        <v>954300</v>
      </c>
      <c r="AC25" s="74">
        <v>0</v>
      </c>
    </row>
    <row r="26" spans="1:29" ht="62.25" thickBot="1">
      <c r="A26" s="51"/>
      <c r="B26" s="50"/>
      <c r="C26" s="62" t="s">
        <v>212</v>
      </c>
      <c r="D26" s="63">
        <v>605</v>
      </c>
      <c r="E26" s="64">
        <v>1</v>
      </c>
      <c r="F26" s="64">
        <v>3</v>
      </c>
      <c r="G26" s="65"/>
      <c r="H26" s="65"/>
      <c r="I26" s="65"/>
      <c r="J26" s="65"/>
      <c r="K26" s="65"/>
      <c r="L26" s="65"/>
      <c r="M26" s="63"/>
      <c r="N26" s="62"/>
      <c r="O26" s="74">
        <f aca="true" t="shared" si="7" ref="O26:O37">P26+Q26+Z26+AA26+AB26+AC26</f>
        <v>3000</v>
      </c>
      <c r="P26" s="74">
        <f aca="true" t="shared" si="8" ref="P26:AC30">SUM(P27)</f>
        <v>3000</v>
      </c>
      <c r="Q26" s="74">
        <f t="shared" si="8"/>
        <v>0</v>
      </c>
      <c r="R26" s="74">
        <f t="shared" si="8"/>
        <v>0</v>
      </c>
      <c r="S26" s="74">
        <f t="shared" si="8"/>
        <v>0</v>
      </c>
      <c r="T26" s="74">
        <f t="shared" si="8"/>
        <v>0</v>
      </c>
      <c r="U26" s="74">
        <f t="shared" si="8"/>
        <v>0</v>
      </c>
      <c r="V26" s="74">
        <f t="shared" si="8"/>
        <v>0</v>
      </c>
      <c r="W26" s="74">
        <f t="shared" si="8"/>
        <v>0</v>
      </c>
      <c r="X26" s="74">
        <f t="shared" si="8"/>
        <v>0</v>
      </c>
      <c r="Y26" s="74">
        <f t="shared" si="8"/>
        <v>0</v>
      </c>
      <c r="Z26" s="74">
        <f t="shared" si="8"/>
        <v>0</v>
      </c>
      <c r="AA26" s="74">
        <f t="shared" si="8"/>
        <v>0</v>
      </c>
      <c r="AB26" s="74">
        <f t="shared" si="8"/>
        <v>0</v>
      </c>
      <c r="AC26" s="74">
        <f t="shared" si="8"/>
        <v>0</v>
      </c>
    </row>
    <row r="27" spans="1:29" ht="100.5" customHeight="1" thickBot="1">
      <c r="A27" s="51"/>
      <c r="B27" s="50"/>
      <c r="C27" s="62" t="s">
        <v>111</v>
      </c>
      <c r="D27" s="63">
        <v>605</v>
      </c>
      <c r="E27" s="64">
        <v>1</v>
      </c>
      <c r="F27" s="64">
        <v>3</v>
      </c>
      <c r="G27" s="65" t="s">
        <v>26</v>
      </c>
      <c r="H27" s="65" t="s">
        <v>55</v>
      </c>
      <c r="I27" s="65" t="s">
        <v>38</v>
      </c>
      <c r="J27" s="65" t="s">
        <v>55</v>
      </c>
      <c r="K27" s="65" t="s">
        <v>112</v>
      </c>
      <c r="L27" s="65" t="s">
        <v>55</v>
      </c>
      <c r="M27" s="65"/>
      <c r="N27" s="69"/>
      <c r="O27" s="74">
        <f t="shared" si="7"/>
        <v>3000</v>
      </c>
      <c r="P27" s="74">
        <f t="shared" si="8"/>
        <v>3000</v>
      </c>
      <c r="Q27" s="74">
        <f t="shared" si="8"/>
        <v>0</v>
      </c>
      <c r="R27" s="74">
        <f t="shared" si="8"/>
        <v>0</v>
      </c>
      <c r="S27" s="74">
        <f t="shared" si="8"/>
        <v>0</v>
      </c>
      <c r="T27" s="74">
        <f t="shared" si="8"/>
        <v>0</v>
      </c>
      <c r="U27" s="74">
        <f t="shared" si="8"/>
        <v>0</v>
      </c>
      <c r="V27" s="74">
        <f t="shared" si="8"/>
        <v>0</v>
      </c>
      <c r="W27" s="74">
        <f t="shared" si="8"/>
        <v>0</v>
      </c>
      <c r="X27" s="74">
        <f t="shared" si="8"/>
        <v>0</v>
      </c>
      <c r="Y27" s="74">
        <f t="shared" si="8"/>
        <v>0</v>
      </c>
      <c r="Z27" s="74">
        <f t="shared" si="8"/>
        <v>0</v>
      </c>
      <c r="AA27" s="74">
        <f t="shared" si="8"/>
        <v>0</v>
      </c>
      <c r="AB27" s="74">
        <f t="shared" si="8"/>
        <v>0</v>
      </c>
      <c r="AC27" s="74">
        <f t="shared" si="8"/>
        <v>0</v>
      </c>
    </row>
    <row r="28" spans="1:29" ht="46.5" thickBot="1">
      <c r="A28" s="51"/>
      <c r="B28" s="50"/>
      <c r="C28" s="62" t="s">
        <v>213</v>
      </c>
      <c r="D28" s="63">
        <v>605</v>
      </c>
      <c r="E28" s="64">
        <v>1</v>
      </c>
      <c r="F28" s="64">
        <v>3</v>
      </c>
      <c r="G28" s="65" t="s">
        <v>26</v>
      </c>
      <c r="H28" s="65" t="s">
        <v>157</v>
      </c>
      <c r="I28" s="65" t="s">
        <v>38</v>
      </c>
      <c r="J28" s="65" t="s">
        <v>55</v>
      </c>
      <c r="K28" s="65" t="s">
        <v>112</v>
      </c>
      <c r="L28" s="65" t="s">
        <v>55</v>
      </c>
      <c r="M28" s="65"/>
      <c r="N28" s="62"/>
      <c r="O28" s="74">
        <f t="shared" si="7"/>
        <v>3000</v>
      </c>
      <c r="P28" s="74">
        <f t="shared" si="8"/>
        <v>3000</v>
      </c>
      <c r="Q28" s="74">
        <f t="shared" si="8"/>
        <v>0</v>
      </c>
      <c r="R28" s="74">
        <f t="shared" si="8"/>
        <v>0</v>
      </c>
      <c r="S28" s="74">
        <f t="shared" si="8"/>
        <v>0</v>
      </c>
      <c r="T28" s="74">
        <f t="shared" si="8"/>
        <v>0</v>
      </c>
      <c r="U28" s="74">
        <f t="shared" si="8"/>
        <v>0</v>
      </c>
      <c r="V28" s="74">
        <f t="shared" si="8"/>
        <v>0</v>
      </c>
      <c r="W28" s="74">
        <f t="shared" si="8"/>
        <v>0</v>
      </c>
      <c r="X28" s="74">
        <f t="shared" si="8"/>
        <v>0</v>
      </c>
      <c r="Y28" s="74">
        <f t="shared" si="8"/>
        <v>0</v>
      </c>
      <c r="Z28" s="74">
        <f t="shared" si="8"/>
        <v>0</v>
      </c>
      <c r="AA28" s="74">
        <f t="shared" si="8"/>
        <v>0</v>
      </c>
      <c r="AB28" s="74">
        <f t="shared" si="8"/>
        <v>0</v>
      </c>
      <c r="AC28" s="74">
        <f t="shared" si="8"/>
        <v>0</v>
      </c>
    </row>
    <row r="29" spans="1:29" ht="93" thickBot="1">
      <c r="A29" s="51"/>
      <c r="B29" s="50"/>
      <c r="C29" s="62" t="s">
        <v>214</v>
      </c>
      <c r="D29" s="63">
        <v>605</v>
      </c>
      <c r="E29" s="64">
        <v>1</v>
      </c>
      <c r="F29" s="64">
        <v>3</v>
      </c>
      <c r="G29" s="65" t="s">
        <v>26</v>
      </c>
      <c r="H29" s="65" t="s">
        <v>157</v>
      </c>
      <c r="I29" s="65" t="s">
        <v>26</v>
      </c>
      <c r="J29" s="65" t="s">
        <v>9</v>
      </c>
      <c r="K29" s="65" t="s">
        <v>114</v>
      </c>
      <c r="L29" s="65" t="s">
        <v>55</v>
      </c>
      <c r="M29" s="65"/>
      <c r="N29" s="69"/>
      <c r="O29" s="74">
        <f t="shared" si="7"/>
        <v>3000</v>
      </c>
      <c r="P29" s="74">
        <f t="shared" si="8"/>
        <v>3000</v>
      </c>
      <c r="Q29" s="74">
        <f t="shared" si="8"/>
        <v>0</v>
      </c>
      <c r="R29" s="74">
        <f t="shared" si="8"/>
        <v>0</v>
      </c>
      <c r="S29" s="74">
        <f t="shared" si="8"/>
        <v>0</v>
      </c>
      <c r="T29" s="74">
        <f t="shared" si="8"/>
        <v>0</v>
      </c>
      <c r="U29" s="74">
        <f t="shared" si="8"/>
        <v>0</v>
      </c>
      <c r="V29" s="74">
        <f t="shared" si="8"/>
        <v>0</v>
      </c>
      <c r="W29" s="74">
        <f t="shared" si="8"/>
        <v>0</v>
      </c>
      <c r="X29" s="74">
        <f t="shared" si="8"/>
        <v>0</v>
      </c>
      <c r="Y29" s="74">
        <f t="shared" si="8"/>
        <v>0</v>
      </c>
      <c r="Z29" s="74">
        <f t="shared" si="8"/>
        <v>0</v>
      </c>
      <c r="AA29" s="74">
        <f t="shared" si="8"/>
        <v>0</v>
      </c>
      <c r="AB29" s="74">
        <f t="shared" si="8"/>
        <v>0</v>
      </c>
      <c r="AC29" s="74">
        <f t="shared" si="8"/>
        <v>0</v>
      </c>
    </row>
    <row r="30" spans="1:29" ht="15.75" thickBot="1">
      <c r="A30" s="51"/>
      <c r="B30" s="50"/>
      <c r="C30" s="62" t="s">
        <v>194</v>
      </c>
      <c r="D30" s="63">
        <v>605</v>
      </c>
      <c r="E30" s="64">
        <v>1</v>
      </c>
      <c r="F30" s="64">
        <v>3</v>
      </c>
      <c r="G30" s="65" t="s">
        <v>26</v>
      </c>
      <c r="H30" s="65" t="s">
        <v>157</v>
      </c>
      <c r="I30" s="65" t="s">
        <v>26</v>
      </c>
      <c r="J30" s="65" t="s">
        <v>9</v>
      </c>
      <c r="K30" s="65" t="s">
        <v>114</v>
      </c>
      <c r="L30" s="65" t="s">
        <v>55</v>
      </c>
      <c r="M30" s="65" t="s">
        <v>195</v>
      </c>
      <c r="N30" s="69"/>
      <c r="O30" s="74">
        <f t="shared" si="7"/>
        <v>3000</v>
      </c>
      <c r="P30" s="74">
        <f>SUM(P31)</f>
        <v>3000</v>
      </c>
      <c r="Q30" s="74">
        <f t="shared" si="8"/>
        <v>0</v>
      </c>
      <c r="R30" s="74">
        <f t="shared" si="8"/>
        <v>0</v>
      </c>
      <c r="S30" s="74">
        <f t="shared" si="8"/>
        <v>0</v>
      </c>
      <c r="T30" s="74">
        <f t="shared" si="8"/>
        <v>0</v>
      </c>
      <c r="U30" s="74">
        <f t="shared" si="8"/>
        <v>0</v>
      </c>
      <c r="V30" s="74">
        <f t="shared" si="8"/>
        <v>0</v>
      </c>
      <c r="W30" s="74">
        <f t="shared" si="8"/>
        <v>0</v>
      </c>
      <c r="X30" s="74">
        <f t="shared" si="8"/>
        <v>0</v>
      </c>
      <c r="Y30" s="74">
        <f t="shared" si="8"/>
        <v>0</v>
      </c>
      <c r="Z30" s="74">
        <f t="shared" si="8"/>
        <v>0</v>
      </c>
      <c r="AA30" s="74">
        <f t="shared" si="8"/>
        <v>0</v>
      </c>
      <c r="AB30" s="74">
        <f t="shared" si="8"/>
        <v>0</v>
      </c>
      <c r="AC30" s="74">
        <f t="shared" si="8"/>
        <v>0</v>
      </c>
    </row>
    <row r="31" spans="1:29" s="78" customFormat="1" ht="15.75" thickBot="1">
      <c r="A31" s="68"/>
      <c r="B31" s="69"/>
      <c r="C31" s="79" t="s">
        <v>196</v>
      </c>
      <c r="D31" s="63">
        <v>605</v>
      </c>
      <c r="E31" s="64">
        <v>1</v>
      </c>
      <c r="F31" s="64">
        <v>3</v>
      </c>
      <c r="G31" s="65" t="s">
        <v>26</v>
      </c>
      <c r="H31" s="65" t="s">
        <v>157</v>
      </c>
      <c r="I31" s="65" t="s">
        <v>26</v>
      </c>
      <c r="J31" s="65" t="s">
        <v>9</v>
      </c>
      <c r="K31" s="65" t="s">
        <v>114</v>
      </c>
      <c r="L31" s="65" t="s">
        <v>55</v>
      </c>
      <c r="M31" s="63">
        <v>540</v>
      </c>
      <c r="N31" s="69"/>
      <c r="O31" s="74">
        <f t="shared" si="7"/>
        <v>3000</v>
      </c>
      <c r="P31" s="74">
        <v>3000</v>
      </c>
      <c r="Q31" s="74">
        <v>0</v>
      </c>
      <c r="R31" s="75"/>
      <c r="S31" s="76"/>
      <c r="T31" s="77"/>
      <c r="U31" s="77"/>
      <c r="V31" s="77"/>
      <c r="W31" s="77"/>
      <c r="X31" s="77"/>
      <c r="Y31" s="77"/>
      <c r="Z31" s="74">
        <v>0</v>
      </c>
      <c r="AA31" s="74">
        <v>0</v>
      </c>
      <c r="AB31" s="74">
        <v>0</v>
      </c>
      <c r="AC31" s="74">
        <v>0</v>
      </c>
    </row>
    <row r="32" spans="1:29" ht="62.25" thickBot="1">
      <c r="A32" s="51"/>
      <c r="B32" s="50"/>
      <c r="C32" s="62" t="s">
        <v>118</v>
      </c>
      <c r="D32" s="63">
        <v>605</v>
      </c>
      <c r="E32" s="64">
        <v>1</v>
      </c>
      <c r="F32" s="64">
        <v>4</v>
      </c>
      <c r="G32" s="65"/>
      <c r="H32" s="65"/>
      <c r="I32" s="65"/>
      <c r="J32" s="65"/>
      <c r="K32" s="65"/>
      <c r="L32" s="65"/>
      <c r="M32" s="63"/>
      <c r="N32" s="50"/>
      <c r="O32" s="74">
        <f t="shared" si="7"/>
        <v>8676797.72</v>
      </c>
      <c r="P32" s="66">
        <f aca="true" t="shared" si="9" ref="P32:Q34">P33</f>
        <v>2454397.72</v>
      </c>
      <c r="Q32" s="66">
        <f t="shared" si="9"/>
        <v>0</v>
      </c>
      <c r="R32" s="61"/>
      <c r="S32" s="53"/>
      <c r="T32" s="37"/>
      <c r="U32" s="37"/>
      <c r="V32" s="37"/>
      <c r="W32" s="37"/>
      <c r="X32" s="37"/>
      <c r="Y32" s="37"/>
      <c r="Z32" s="66">
        <f aca="true" t="shared" si="10" ref="Z32:AC34">Z33</f>
        <v>3111200</v>
      </c>
      <c r="AA32" s="66">
        <f t="shared" si="10"/>
        <v>0</v>
      </c>
      <c r="AB32" s="66">
        <f t="shared" si="10"/>
        <v>3111200</v>
      </c>
      <c r="AC32" s="66">
        <f t="shared" si="10"/>
        <v>0</v>
      </c>
    </row>
    <row r="33" spans="1:29" ht="95.25" customHeight="1" thickBot="1">
      <c r="A33" s="51"/>
      <c r="B33" s="50"/>
      <c r="C33" s="62" t="s">
        <v>111</v>
      </c>
      <c r="D33" s="63">
        <v>605</v>
      </c>
      <c r="E33" s="64">
        <v>1</v>
      </c>
      <c r="F33" s="64">
        <v>4</v>
      </c>
      <c r="G33" s="65" t="s">
        <v>26</v>
      </c>
      <c r="H33" s="65" t="s">
        <v>55</v>
      </c>
      <c r="I33" s="65" t="s">
        <v>38</v>
      </c>
      <c r="J33" s="65" t="s">
        <v>55</v>
      </c>
      <c r="K33" s="65" t="s">
        <v>112</v>
      </c>
      <c r="L33" s="65" t="s">
        <v>55</v>
      </c>
      <c r="M33" s="65"/>
      <c r="N33" s="50"/>
      <c r="O33" s="74">
        <f t="shared" si="7"/>
        <v>8676797.72</v>
      </c>
      <c r="P33" s="66">
        <f t="shared" si="9"/>
        <v>2454397.72</v>
      </c>
      <c r="Q33" s="66">
        <f t="shared" si="9"/>
        <v>0</v>
      </c>
      <c r="R33" s="61"/>
      <c r="S33" s="53"/>
      <c r="T33" s="37"/>
      <c r="U33" s="37"/>
      <c r="V33" s="37"/>
      <c r="W33" s="37"/>
      <c r="X33" s="37"/>
      <c r="Y33" s="37"/>
      <c r="Z33" s="66">
        <f t="shared" si="10"/>
        <v>3111200</v>
      </c>
      <c r="AA33" s="66">
        <f t="shared" si="10"/>
        <v>0</v>
      </c>
      <c r="AB33" s="66">
        <f t="shared" si="10"/>
        <v>3111200</v>
      </c>
      <c r="AC33" s="66">
        <f t="shared" si="10"/>
        <v>0</v>
      </c>
    </row>
    <row r="34" spans="1:29" ht="62.25" thickBot="1">
      <c r="A34" s="51"/>
      <c r="B34" s="50"/>
      <c r="C34" s="62" t="s">
        <v>67</v>
      </c>
      <c r="D34" s="63">
        <v>605</v>
      </c>
      <c r="E34" s="64">
        <v>1</v>
      </c>
      <c r="F34" s="64">
        <v>4</v>
      </c>
      <c r="G34" s="65" t="s">
        <v>26</v>
      </c>
      <c r="H34" s="65" t="s">
        <v>12</v>
      </c>
      <c r="I34" s="65" t="s">
        <v>38</v>
      </c>
      <c r="J34" s="65" t="s">
        <v>55</v>
      </c>
      <c r="K34" s="65" t="s">
        <v>112</v>
      </c>
      <c r="L34" s="65" t="s">
        <v>55</v>
      </c>
      <c r="M34" s="65"/>
      <c r="N34" s="50"/>
      <c r="O34" s="74">
        <f t="shared" si="7"/>
        <v>8676797.72</v>
      </c>
      <c r="P34" s="66">
        <f t="shared" si="9"/>
        <v>2454397.72</v>
      </c>
      <c r="Q34" s="66">
        <f t="shared" si="9"/>
        <v>0</v>
      </c>
      <c r="R34" s="61"/>
      <c r="S34" s="53"/>
      <c r="T34" s="37"/>
      <c r="U34" s="37"/>
      <c r="V34" s="37"/>
      <c r="W34" s="37"/>
      <c r="X34" s="37"/>
      <c r="Y34" s="37"/>
      <c r="Z34" s="66">
        <f t="shared" si="10"/>
        <v>3111200</v>
      </c>
      <c r="AA34" s="66">
        <f t="shared" si="10"/>
        <v>0</v>
      </c>
      <c r="AB34" s="66">
        <f t="shared" si="10"/>
        <v>3111200</v>
      </c>
      <c r="AC34" s="66">
        <f t="shared" si="10"/>
        <v>0</v>
      </c>
    </row>
    <row r="35" spans="1:29" ht="32.25" customHeight="1" thickBot="1">
      <c r="A35" s="51"/>
      <c r="B35" s="50"/>
      <c r="C35" s="62" t="s">
        <v>113</v>
      </c>
      <c r="D35" s="63">
        <v>605</v>
      </c>
      <c r="E35" s="64">
        <v>1</v>
      </c>
      <c r="F35" s="64">
        <v>4</v>
      </c>
      <c r="G35" s="65" t="s">
        <v>26</v>
      </c>
      <c r="H35" s="65" t="s">
        <v>12</v>
      </c>
      <c r="I35" s="65" t="s">
        <v>15</v>
      </c>
      <c r="J35" s="65" t="s">
        <v>55</v>
      </c>
      <c r="K35" s="65" t="s">
        <v>112</v>
      </c>
      <c r="L35" s="65" t="s">
        <v>55</v>
      </c>
      <c r="M35" s="65"/>
      <c r="N35" s="50"/>
      <c r="O35" s="74">
        <f t="shared" si="7"/>
        <v>8676797.72</v>
      </c>
      <c r="P35" s="66">
        <f>P36+P39</f>
        <v>2454397.72</v>
      </c>
      <c r="Q35" s="66">
        <f>Q36+Q39</f>
        <v>0</v>
      </c>
      <c r="R35" s="61"/>
      <c r="S35" s="53"/>
      <c r="T35" s="37"/>
      <c r="U35" s="37"/>
      <c r="V35" s="37"/>
      <c r="W35" s="37"/>
      <c r="X35" s="37"/>
      <c r="Y35" s="37"/>
      <c r="Z35" s="66">
        <f>Z36+Z39</f>
        <v>3111200</v>
      </c>
      <c r="AA35" s="66">
        <f>AA36+AA39</f>
        <v>0</v>
      </c>
      <c r="AB35" s="66">
        <f>AB36+AB39</f>
        <v>3111200</v>
      </c>
      <c r="AC35" s="66">
        <f>AC36+AC39</f>
        <v>0</v>
      </c>
    </row>
    <row r="36" spans="1:29" ht="0.75" customHeight="1" thickBot="1">
      <c r="A36" s="51"/>
      <c r="B36" s="50"/>
      <c r="C36" s="62" t="s">
        <v>18</v>
      </c>
      <c r="D36" s="63">
        <v>605</v>
      </c>
      <c r="E36" s="64">
        <v>1</v>
      </c>
      <c r="F36" s="64">
        <v>4</v>
      </c>
      <c r="G36" s="65" t="s">
        <v>26</v>
      </c>
      <c r="H36" s="65" t="s">
        <v>12</v>
      </c>
      <c r="I36" s="65" t="s">
        <v>15</v>
      </c>
      <c r="J36" s="65" t="s">
        <v>8</v>
      </c>
      <c r="K36" s="65" t="s">
        <v>114</v>
      </c>
      <c r="L36" s="65" t="s">
        <v>55</v>
      </c>
      <c r="M36" s="65"/>
      <c r="N36" s="50"/>
      <c r="O36" s="74">
        <f t="shared" si="7"/>
        <v>0</v>
      </c>
      <c r="P36" s="66">
        <f>P37</f>
        <v>0</v>
      </c>
      <c r="Q36" s="66">
        <f>Q37</f>
        <v>0</v>
      </c>
      <c r="R36" s="61"/>
      <c r="S36" s="53"/>
      <c r="T36" s="37"/>
      <c r="U36" s="37"/>
      <c r="V36" s="37"/>
      <c r="W36" s="37"/>
      <c r="X36" s="37"/>
      <c r="Y36" s="37"/>
      <c r="Z36" s="66">
        <f aca="true" t="shared" si="11" ref="Z36:AC37">Z37</f>
        <v>0</v>
      </c>
      <c r="AA36" s="66">
        <f t="shared" si="11"/>
        <v>0</v>
      </c>
      <c r="AB36" s="66">
        <f t="shared" si="11"/>
        <v>0</v>
      </c>
      <c r="AC36" s="66">
        <f t="shared" si="11"/>
        <v>0</v>
      </c>
    </row>
    <row r="37" spans="1:29" ht="30.75" customHeight="1" hidden="1">
      <c r="A37" s="51"/>
      <c r="B37" s="50"/>
      <c r="C37" s="62" t="s">
        <v>115</v>
      </c>
      <c r="D37" s="63">
        <v>605</v>
      </c>
      <c r="E37" s="64">
        <v>1</v>
      </c>
      <c r="F37" s="64">
        <v>4</v>
      </c>
      <c r="G37" s="65" t="s">
        <v>26</v>
      </c>
      <c r="H37" s="65" t="s">
        <v>12</v>
      </c>
      <c r="I37" s="65" t="s">
        <v>15</v>
      </c>
      <c r="J37" s="65" t="s">
        <v>8</v>
      </c>
      <c r="K37" s="65" t="s">
        <v>114</v>
      </c>
      <c r="L37" s="65" t="s">
        <v>55</v>
      </c>
      <c r="M37" s="63">
        <v>100</v>
      </c>
      <c r="N37" s="50"/>
      <c r="O37" s="74">
        <f t="shared" si="7"/>
        <v>0</v>
      </c>
      <c r="P37" s="66">
        <f>P38</f>
        <v>0</v>
      </c>
      <c r="Q37" s="66">
        <f>Q38</f>
        <v>0</v>
      </c>
      <c r="R37" s="61"/>
      <c r="S37" s="53"/>
      <c r="T37" s="37"/>
      <c r="U37" s="37"/>
      <c r="V37" s="37"/>
      <c r="W37" s="37"/>
      <c r="X37" s="37"/>
      <c r="Y37" s="37"/>
      <c r="Z37" s="66">
        <f t="shared" si="11"/>
        <v>0</v>
      </c>
      <c r="AA37" s="66">
        <f t="shared" si="11"/>
        <v>0</v>
      </c>
      <c r="AB37" s="66">
        <f t="shared" si="11"/>
        <v>0</v>
      </c>
      <c r="AC37" s="66">
        <f t="shared" si="11"/>
        <v>0</v>
      </c>
    </row>
    <row r="38" spans="1:29" s="78" customFormat="1" ht="32.25" customHeight="1" hidden="1">
      <c r="A38" s="68"/>
      <c r="B38" s="69"/>
      <c r="C38" s="79" t="s">
        <v>117</v>
      </c>
      <c r="D38" s="71">
        <v>605</v>
      </c>
      <c r="E38" s="72">
        <v>1</v>
      </c>
      <c r="F38" s="72">
        <v>4</v>
      </c>
      <c r="G38" s="73" t="s">
        <v>26</v>
      </c>
      <c r="H38" s="73" t="s">
        <v>12</v>
      </c>
      <c r="I38" s="73" t="s">
        <v>15</v>
      </c>
      <c r="J38" s="73" t="s">
        <v>8</v>
      </c>
      <c r="K38" s="73" t="s">
        <v>114</v>
      </c>
      <c r="L38" s="73" t="s">
        <v>55</v>
      </c>
      <c r="M38" s="71">
        <v>120</v>
      </c>
      <c r="N38" s="69"/>
      <c r="O38" s="74">
        <f>P38+Q38+Z38+AA38+AB38+AC38</f>
        <v>0</v>
      </c>
      <c r="P38" s="74">
        <v>0</v>
      </c>
      <c r="Q38" s="74">
        <v>0</v>
      </c>
      <c r="R38" s="74"/>
      <c r="S38" s="74"/>
      <c r="T38" s="74"/>
      <c r="U38" s="74"/>
      <c r="V38" s="74"/>
      <c r="W38" s="74"/>
      <c r="X38" s="74"/>
      <c r="Y38" s="74"/>
      <c r="Z38" s="74">
        <v>0</v>
      </c>
      <c r="AA38" s="74">
        <v>0</v>
      </c>
      <c r="AB38" s="74">
        <v>0</v>
      </c>
      <c r="AC38" s="74">
        <v>0</v>
      </c>
    </row>
    <row r="39" spans="1:29" ht="46.5" thickBot="1">
      <c r="A39" s="51"/>
      <c r="B39" s="50"/>
      <c r="C39" s="62" t="s">
        <v>18</v>
      </c>
      <c r="D39" s="63">
        <v>605</v>
      </c>
      <c r="E39" s="64">
        <v>1</v>
      </c>
      <c r="F39" s="64">
        <v>4</v>
      </c>
      <c r="G39" s="65" t="s">
        <v>26</v>
      </c>
      <c r="H39" s="65" t="s">
        <v>12</v>
      </c>
      <c r="I39" s="65" t="s">
        <v>15</v>
      </c>
      <c r="J39" s="65" t="s">
        <v>9</v>
      </c>
      <c r="K39" s="65" t="s">
        <v>112</v>
      </c>
      <c r="L39" s="65" t="s">
        <v>55</v>
      </c>
      <c r="M39" s="65"/>
      <c r="N39" s="50"/>
      <c r="O39" s="74">
        <f aca="true" t="shared" si="12" ref="O39:O122">P39+Q39+Z39+AA39+AB39+AC39</f>
        <v>8676797.72</v>
      </c>
      <c r="P39" s="66">
        <f>P40+P45+P42</f>
        <v>2454397.72</v>
      </c>
      <c r="Q39" s="66">
        <f>Q40+Q45</f>
        <v>0</v>
      </c>
      <c r="R39" s="61"/>
      <c r="S39" s="53"/>
      <c r="T39" s="37"/>
      <c r="U39" s="37"/>
      <c r="V39" s="37"/>
      <c r="W39" s="37"/>
      <c r="X39" s="37"/>
      <c r="Y39" s="37"/>
      <c r="Z39" s="66">
        <f>Z40+Z45</f>
        <v>3111200</v>
      </c>
      <c r="AA39" s="66">
        <f>AA40+AA45</f>
        <v>0</v>
      </c>
      <c r="AB39" s="66">
        <f>AB40+AB45</f>
        <v>3111200</v>
      </c>
      <c r="AC39" s="66">
        <f>AC40+AC45</f>
        <v>0</v>
      </c>
    </row>
    <row r="40" spans="1:29" ht="93" thickBot="1">
      <c r="A40" s="51"/>
      <c r="B40" s="50"/>
      <c r="C40" s="62" t="s">
        <v>115</v>
      </c>
      <c r="D40" s="63">
        <v>605</v>
      </c>
      <c r="E40" s="64">
        <v>1</v>
      </c>
      <c r="F40" s="64">
        <v>4</v>
      </c>
      <c r="G40" s="65" t="s">
        <v>26</v>
      </c>
      <c r="H40" s="65" t="s">
        <v>12</v>
      </c>
      <c r="I40" s="65" t="s">
        <v>15</v>
      </c>
      <c r="J40" s="65" t="s">
        <v>9</v>
      </c>
      <c r="K40" s="65" t="s">
        <v>114</v>
      </c>
      <c r="L40" s="65" t="s">
        <v>55</v>
      </c>
      <c r="M40" s="63">
        <v>100</v>
      </c>
      <c r="N40" s="50"/>
      <c r="O40" s="74">
        <f t="shared" si="12"/>
        <v>8652497.72</v>
      </c>
      <c r="P40" s="66">
        <f>P41</f>
        <v>2430097.72</v>
      </c>
      <c r="Q40" s="66">
        <f>Q41</f>
        <v>0</v>
      </c>
      <c r="R40" s="61"/>
      <c r="S40" s="53"/>
      <c r="T40" s="37"/>
      <c r="U40" s="37"/>
      <c r="V40" s="37"/>
      <c r="W40" s="37"/>
      <c r="X40" s="37"/>
      <c r="Y40" s="37"/>
      <c r="Z40" s="66">
        <f>Z41</f>
        <v>3111200</v>
      </c>
      <c r="AA40" s="66">
        <f>AA41</f>
        <v>0</v>
      </c>
      <c r="AB40" s="66">
        <f>AB41</f>
        <v>3111200</v>
      </c>
      <c r="AC40" s="66">
        <f>AC41</f>
        <v>0</v>
      </c>
    </row>
    <row r="41" spans="1:29" s="78" customFormat="1" ht="31.5" thickBot="1">
      <c r="A41" s="68"/>
      <c r="B41" s="69"/>
      <c r="C41" s="79" t="s">
        <v>117</v>
      </c>
      <c r="D41" s="71">
        <v>605</v>
      </c>
      <c r="E41" s="72">
        <v>1</v>
      </c>
      <c r="F41" s="72">
        <v>4</v>
      </c>
      <c r="G41" s="73" t="s">
        <v>26</v>
      </c>
      <c r="H41" s="73" t="s">
        <v>12</v>
      </c>
      <c r="I41" s="73" t="s">
        <v>15</v>
      </c>
      <c r="J41" s="73" t="s">
        <v>9</v>
      </c>
      <c r="K41" s="73" t="s">
        <v>114</v>
      </c>
      <c r="L41" s="73" t="s">
        <v>55</v>
      </c>
      <c r="M41" s="71">
        <v>120</v>
      </c>
      <c r="N41" s="69"/>
      <c r="O41" s="74">
        <v>7542398.09</v>
      </c>
      <c r="P41" s="74">
        <v>2430097.72</v>
      </c>
      <c r="Q41" s="74">
        <v>0</v>
      </c>
      <c r="R41" s="75"/>
      <c r="S41" s="76"/>
      <c r="T41" s="77"/>
      <c r="U41" s="77"/>
      <c r="V41" s="77"/>
      <c r="W41" s="77"/>
      <c r="X41" s="77"/>
      <c r="Y41" s="77"/>
      <c r="Z41" s="74">
        <v>3111200</v>
      </c>
      <c r="AA41" s="74">
        <v>0</v>
      </c>
      <c r="AB41" s="74">
        <v>3111200</v>
      </c>
      <c r="AC41" s="74">
        <v>0</v>
      </c>
    </row>
    <row r="42" spans="1:29" s="78" customFormat="1" ht="15.75" hidden="1" thickBot="1">
      <c r="A42" s="68"/>
      <c r="B42" s="69"/>
      <c r="C42" s="62" t="s">
        <v>122</v>
      </c>
      <c r="D42" s="71">
        <v>605</v>
      </c>
      <c r="E42" s="72">
        <v>1</v>
      </c>
      <c r="F42" s="72">
        <v>4</v>
      </c>
      <c r="G42" s="73" t="s">
        <v>26</v>
      </c>
      <c r="H42" s="73" t="s">
        <v>12</v>
      </c>
      <c r="I42" s="73" t="s">
        <v>15</v>
      </c>
      <c r="J42" s="73" t="s">
        <v>9</v>
      </c>
      <c r="K42" s="73" t="s">
        <v>114</v>
      </c>
      <c r="L42" s="73" t="s">
        <v>55</v>
      </c>
      <c r="M42" s="71">
        <v>800</v>
      </c>
      <c r="N42" s="69"/>
      <c r="O42" s="74">
        <f t="shared" si="12"/>
        <v>0</v>
      </c>
      <c r="P42" s="74">
        <f aca="true" t="shared" si="13" ref="P42:AC42">SUM(P43)</f>
        <v>0</v>
      </c>
      <c r="Q42" s="74">
        <f t="shared" si="13"/>
        <v>0</v>
      </c>
      <c r="R42" s="74">
        <f t="shared" si="13"/>
        <v>0</v>
      </c>
      <c r="S42" s="74">
        <f t="shared" si="13"/>
        <v>0</v>
      </c>
      <c r="T42" s="74">
        <f t="shared" si="13"/>
        <v>0</v>
      </c>
      <c r="U42" s="74">
        <f t="shared" si="13"/>
        <v>0</v>
      </c>
      <c r="V42" s="74">
        <f t="shared" si="13"/>
        <v>0</v>
      </c>
      <c r="W42" s="74">
        <f t="shared" si="13"/>
        <v>0</v>
      </c>
      <c r="X42" s="74">
        <f t="shared" si="13"/>
        <v>0</v>
      </c>
      <c r="Y42" s="74">
        <f t="shared" si="13"/>
        <v>0</v>
      </c>
      <c r="Z42" s="74">
        <f t="shared" si="13"/>
        <v>0</v>
      </c>
      <c r="AA42" s="74">
        <f t="shared" si="13"/>
        <v>0</v>
      </c>
      <c r="AB42" s="74">
        <f t="shared" si="13"/>
        <v>0</v>
      </c>
      <c r="AC42" s="74">
        <f t="shared" si="13"/>
        <v>0</v>
      </c>
    </row>
    <row r="43" spans="1:29" s="78" customFormat="1" ht="15.75" hidden="1" thickBot="1">
      <c r="A43" s="68"/>
      <c r="B43" s="69"/>
      <c r="C43" s="79" t="s">
        <v>125</v>
      </c>
      <c r="D43" s="71">
        <v>605</v>
      </c>
      <c r="E43" s="72">
        <v>1</v>
      </c>
      <c r="F43" s="72">
        <v>4</v>
      </c>
      <c r="G43" s="73" t="s">
        <v>26</v>
      </c>
      <c r="H43" s="73" t="s">
        <v>12</v>
      </c>
      <c r="I43" s="73" t="s">
        <v>15</v>
      </c>
      <c r="J43" s="73" t="s">
        <v>9</v>
      </c>
      <c r="K43" s="73" t="s">
        <v>114</v>
      </c>
      <c r="L43" s="73" t="s">
        <v>55</v>
      </c>
      <c r="M43" s="71">
        <v>850</v>
      </c>
      <c r="N43" s="69"/>
      <c r="O43" s="74">
        <f t="shared" si="12"/>
        <v>0</v>
      </c>
      <c r="P43" s="74">
        <v>0</v>
      </c>
      <c r="Q43" s="74">
        <v>0</v>
      </c>
      <c r="R43" s="146"/>
      <c r="S43" s="147"/>
      <c r="T43" s="77"/>
      <c r="U43" s="77"/>
      <c r="V43" s="77"/>
      <c r="W43" s="77"/>
      <c r="X43" s="77"/>
      <c r="Y43" s="77"/>
      <c r="Z43" s="74">
        <v>0</v>
      </c>
      <c r="AA43" s="74">
        <v>0</v>
      </c>
      <c r="AB43" s="74">
        <v>0</v>
      </c>
      <c r="AC43" s="74">
        <v>0</v>
      </c>
    </row>
    <row r="44" spans="1:29" s="78" customFormat="1" ht="33.75" customHeight="1" hidden="1" thickBot="1">
      <c r="A44" s="68"/>
      <c r="B44" s="69"/>
      <c r="C44" s="62" t="s">
        <v>193</v>
      </c>
      <c r="D44" s="63">
        <v>605</v>
      </c>
      <c r="E44" s="64">
        <v>1</v>
      </c>
      <c r="F44" s="64">
        <v>4</v>
      </c>
      <c r="G44" s="65" t="s">
        <v>26</v>
      </c>
      <c r="H44" s="65" t="s">
        <v>157</v>
      </c>
      <c r="I44" s="65" t="s">
        <v>25</v>
      </c>
      <c r="J44" s="65" t="s">
        <v>9</v>
      </c>
      <c r="K44" s="65" t="s">
        <v>114</v>
      </c>
      <c r="L44" s="65" t="s">
        <v>55</v>
      </c>
      <c r="M44" s="71"/>
      <c r="N44" s="69"/>
      <c r="O44" s="74">
        <f t="shared" si="12"/>
        <v>24300</v>
      </c>
      <c r="P44" s="74">
        <f>SUM(P45)</f>
        <v>24300</v>
      </c>
      <c r="Q44" s="74">
        <f aca="true" t="shared" si="14" ref="Q44:AC44">SUM(Q45)</f>
        <v>0</v>
      </c>
      <c r="R44" s="74">
        <f t="shared" si="14"/>
        <v>0</v>
      </c>
      <c r="S44" s="74">
        <f t="shared" si="14"/>
        <v>0</v>
      </c>
      <c r="T44" s="74">
        <f t="shared" si="14"/>
        <v>0</v>
      </c>
      <c r="U44" s="74">
        <f t="shared" si="14"/>
        <v>0</v>
      </c>
      <c r="V44" s="74">
        <f t="shared" si="14"/>
        <v>0</v>
      </c>
      <c r="W44" s="74">
        <f t="shared" si="14"/>
        <v>0</v>
      </c>
      <c r="X44" s="74">
        <f t="shared" si="14"/>
        <v>0</v>
      </c>
      <c r="Y44" s="74">
        <f t="shared" si="14"/>
        <v>0</v>
      </c>
      <c r="Z44" s="74">
        <f t="shared" si="14"/>
        <v>0</v>
      </c>
      <c r="AA44" s="74">
        <f t="shared" si="14"/>
        <v>0</v>
      </c>
      <c r="AB44" s="74">
        <f t="shared" si="14"/>
        <v>0</v>
      </c>
      <c r="AC44" s="74">
        <f t="shared" si="14"/>
        <v>0</v>
      </c>
    </row>
    <row r="45" spans="1:29" ht="19.5" customHeight="1" thickBot="1">
      <c r="A45" s="51"/>
      <c r="B45" s="50"/>
      <c r="C45" s="62" t="s">
        <v>194</v>
      </c>
      <c r="D45" s="63">
        <v>605</v>
      </c>
      <c r="E45" s="64">
        <v>1</v>
      </c>
      <c r="F45" s="64">
        <v>4</v>
      </c>
      <c r="G45" s="65" t="s">
        <v>26</v>
      </c>
      <c r="H45" s="65" t="s">
        <v>157</v>
      </c>
      <c r="I45" s="65" t="s">
        <v>20</v>
      </c>
      <c r="J45" s="65" t="s">
        <v>9</v>
      </c>
      <c r="K45" s="65" t="s">
        <v>114</v>
      </c>
      <c r="L45" s="65" t="s">
        <v>55</v>
      </c>
      <c r="M45" s="63">
        <v>500</v>
      </c>
      <c r="N45" s="50"/>
      <c r="O45" s="74">
        <f t="shared" si="12"/>
        <v>24300</v>
      </c>
      <c r="P45" s="66">
        <f>P46</f>
        <v>24300</v>
      </c>
      <c r="Q45" s="66">
        <f>Q46</f>
        <v>0</v>
      </c>
      <c r="R45" s="61"/>
      <c r="S45" s="53"/>
      <c r="T45" s="37"/>
      <c r="U45" s="37"/>
      <c r="V45" s="37"/>
      <c r="W45" s="37"/>
      <c r="X45" s="37"/>
      <c r="Y45" s="37"/>
      <c r="Z45" s="66">
        <f>Z46</f>
        <v>0</v>
      </c>
      <c r="AA45" s="66">
        <f>AA46</f>
        <v>0</v>
      </c>
      <c r="AB45" s="66">
        <f>AB46</f>
        <v>0</v>
      </c>
      <c r="AC45" s="66">
        <f>AC46</f>
        <v>0</v>
      </c>
    </row>
    <row r="46" spans="1:29" s="78" customFormat="1" ht="21" customHeight="1" thickBot="1">
      <c r="A46" s="68"/>
      <c r="B46" s="69"/>
      <c r="C46" s="79" t="s">
        <v>196</v>
      </c>
      <c r="D46" s="71">
        <v>605</v>
      </c>
      <c r="E46" s="72">
        <v>1</v>
      </c>
      <c r="F46" s="72">
        <v>4</v>
      </c>
      <c r="G46" s="65" t="s">
        <v>26</v>
      </c>
      <c r="H46" s="65" t="s">
        <v>157</v>
      </c>
      <c r="I46" s="65" t="s">
        <v>20</v>
      </c>
      <c r="J46" s="65" t="s">
        <v>9</v>
      </c>
      <c r="K46" s="65" t="s">
        <v>114</v>
      </c>
      <c r="L46" s="65" t="s">
        <v>55</v>
      </c>
      <c r="M46" s="63" t="s">
        <v>197</v>
      </c>
      <c r="N46" s="69"/>
      <c r="O46" s="74">
        <f t="shared" si="12"/>
        <v>24300</v>
      </c>
      <c r="P46" s="74">
        <v>24300</v>
      </c>
      <c r="Q46" s="74">
        <v>0</v>
      </c>
      <c r="R46" s="75"/>
      <c r="S46" s="76"/>
      <c r="T46" s="77"/>
      <c r="U46" s="77"/>
      <c r="V46" s="77"/>
      <c r="W46" s="77"/>
      <c r="X46" s="77"/>
      <c r="Y46" s="77"/>
      <c r="Z46" s="74">
        <v>0</v>
      </c>
      <c r="AA46" s="74">
        <v>0</v>
      </c>
      <c r="AB46" s="74">
        <v>0</v>
      </c>
      <c r="AC46" s="74">
        <v>0</v>
      </c>
    </row>
    <row r="47" spans="1:29" s="78" customFormat="1" ht="52.5" customHeight="1" hidden="1" thickBot="1">
      <c r="A47" s="68"/>
      <c r="B47" s="69"/>
      <c r="C47" s="62" t="s">
        <v>215</v>
      </c>
      <c r="D47" s="71">
        <v>605</v>
      </c>
      <c r="E47" s="72">
        <v>1</v>
      </c>
      <c r="F47" s="72">
        <v>6</v>
      </c>
      <c r="G47" s="65"/>
      <c r="H47" s="65"/>
      <c r="I47" s="65"/>
      <c r="J47" s="65"/>
      <c r="K47" s="65"/>
      <c r="L47" s="65"/>
      <c r="M47" s="63"/>
      <c r="N47" s="69"/>
      <c r="O47" s="74">
        <f t="shared" si="12"/>
        <v>0</v>
      </c>
      <c r="P47" s="74">
        <f aca="true" t="shared" si="15" ref="P47:AC51">SUM(P48)</f>
        <v>0</v>
      </c>
      <c r="Q47" s="74">
        <f t="shared" si="15"/>
        <v>0</v>
      </c>
      <c r="R47" s="74">
        <f t="shared" si="15"/>
        <v>0</v>
      </c>
      <c r="S47" s="74">
        <f t="shared" si="15"/>
        <v>0</v>
      </c>
      <c r="T47" s="74">
        <f t="shared" si="15"/>
        <v>0</v>
      </c>
      <c r="U47" s="74">
        <f t="shared" si="15"/>
        <v>0</v>
      </c>
      <c r="V47" s="74">
        <f t="shared" si="15"/>
        <v>0</v>
      </c>
      <c r="W47" s="74">
        <f t="shared" si="15"/>
        <v>0</v>
      </c>
      <c r="X47" s="74">
        <f t="shared" si="15"/>
        <v>0</v>
      </c>
      <c r="Y47" s="74">
        <f t="shared" si="15"/>
        <v>0</v>
      </c>
      <c r="Z47" s="74">
        <f t="shared" si="15"/>
        <v>0</v>
      </c>
      <c r="AA47" s="74">
        <f t="shared" si="15"/>
        <v>0</v>
      </c>
      <c r="AB47" s="74">
        <f t="shared" si="15"/>
        <v>0</v>
      </c>
      <c r="AC47" s="74">
        <f t="shared" si="15"/>
        <v>0</v>
      </c>
    </row>
    <row r="48" spans="1:29" s="78" customFormat="1" ht="93.75" customHeight="1" hidden="1" thickBot="1">
      <c r="A48" s="68"/>
      <c r="B48" s="69"/>
      <c r="C48" s="62" t="s">
        <v>111</v>
      </c>
      <c r="D48" s="71">
        <v>605</v>
      </c>
      <c r="E48" s="72">
        <v>1</v>
      </c>
      <c r="F48" s="72">
        <v>6</v>
      </c>
      <c r="G48" s="65" t="s">
        <v>26</v>
      </c>
      <c r="H48" s="65" t="s">
        <v>55</v>
      </c>
      <c r="I48" s="65" t="s">
        <v>38</v>
      </c>
      <c r="J48" s="65" t="s">
        <v>55</v>
      </c>
      <c r="K48" s="65" t="s">
        <v>112</v>
      </c>
      <c r="L48" s="65" t="s">
        <v>55</v>
      </c>
      <c r="M48" s="63"/>
      <c r="N48" s="69"/>
      <c r="O48" s="74">
        <f t="shared" si="12"/>
        <v>0</v>
      </c>
      <c r="P48" s="74">
        <f t="shared" si="15"/>
        <v>0</v>
      </c>
      <c r="Q48" s="74">
        <f t="shared" si="15"/>
        <v>0</v>
      </c>
      <c r="R48" s="74">
        <f t="shared" si="15"/>
        <v>0</v>
      </c>
      <c r="S48" s="74">
        <f t="shared" si="15"/>
        <v>0</v>
      </c>
      <c r="T48" s="74">
        <f t="shared" si="15"/>
        <v>0</v>
      </c>
      <c r="U48" s="74">
        <f t="shared" si="15"/>
        <v>0</v>
      </c>
      <c r="V48" s="74">
        <f t="shared" si="15"/>
        <v>0</v>
      </c>
      <c r="W48" s="74">
        <f t="shared" si="15"/>
        <v>0</v>
      </c>
      <c r="X48" s="74">
        <f t="shared" si="15"/>
        <v>0</v>
      </c>
      <c r="Y48" s="74">
        <f t="shared" si="15"/>
        <v>0</v>
      </c>
      <c r="Z48" s="74">
        <f t="shared" si="15"/>
        <v>0</v>
      </c>
      <c r="AA48" s="74">
        <f t="shared" si="15"/>
        <v>0</v>
      </c>
      <c r="AB48" s="74">
        <f t="shared" si="15"/>
        <v>0</v>
      </c>
      <c r="AC48" s="74">
        <f t="shared" si="15"/>
        <v>0</v>
      </c>
    </row>
    <row r="49" spans="1:29" s="78" customFormat="1" ht="52.5" customHeight="1" hidden="1" thickBot="1">
      <c r="A49" s="68"/>
      <c r="B49" s="69"/>
      <c r="C49" s="62" t="s">
        <v>213</v>
      </c>
      <c r="D49" s="71">
        <v>605</v>
      </c>
      <c r="E49" s="72">
        <v>1</v>
      </c>
      <c r="F49" s="72">
        <v>6</v>
      </c>
      <c r="G49" s="65" t="s">
        <v>26</v>
      </c>
      <c r="H49" s="65" t="s">
        <v>157</v>
      </c>
      <c r="I49" s="65" t="s">
        <v>38</v>
      </c>
      <c r="J49" s="65" t="s">
        <v>55</v>
      </c>
      <c r="K49" s="65" t="s">
        <v>112</v>
      </c>
      <c r="L49" s="65" t="s">
        <v>55</v>
      </c>
      <c r="M49" s="63"/>
      <c r="N49" s="69"/>
      <c r="O49" s="74">
        <f t="shared" si="12"/>
        <v>0</v>
      </c>
      <c r="P49" s="74">
        <f t="shared" si="15"/>
        <v>0</v>
      </c>
      <c r="Q49" s="74">
        <f t="shared" si="15"/>
        <v>0</v>
      </c>
      <c r="R49" s="74">
        <f t="shared" si="15"/>
        <v>0</v>
      </c>
      <c r="S49" s="74">
        <f t="shared" si="15"/>
        <v>0</v>
      </c>
      <c r="T49" s="74">
        <f t="shared" si="15"/>
        <v>0</v>
      </c>
      <c r="U49" s="74">
        <f t="shared" si="15"/>
        <v>0</v>
      </c>
      <c r="V49" s="74">
        <f t="shared" si="15"/>
        <v>0</v>
      </c>
      <c r="W49" s="74">
        <f t="shared" si="15"/>
        <v>0</v>
      </c>
      <c r="X49" s="74">
        <f t="shared" si="15"/>
        <v>0</v>
      </c>
      <c r="Y49" s="74">
        <f t="shared" si="15"/>
        <v>0</v>
      </c>
      <c r="Z49" s="74">
        <f t="shared" si="15"/>
        <v>0</v>
      </c>
      <c r="AA49" s="74">
        <f t="shared" si="15"/>
        <v>0</v>
      </c>
      <c r="AB49" s="74">
        <f t="shared" si="15"/>
        <v>0</v>
      </c>
      <c r="AC49" s="74">
        <f t="shared" si="15"/>
        <v>0</v>
      </c>
    </row>
    <row r="50" spans="1:29" s="78" customFormat="1" ht="39.75" customHeight="1" hidden="1" thickBot="1">
      <c r="A50" s="68"/>
      <c r="B50" s="69"/>
      <c r="C50" s="62" t="s">
        <v>193</v>
      </c>
      <c r="D50" s="63">
        <v>605</v>
      </c>
      <c r="E50" s="64">
        <v>1</v>
      </c>
      <c r="F50" s="64">
        <v>6</v>
      </c>
      <c r="G50" s="65" t="s">
        <v>26</v>
      </c>
      <c r="H50" s="65" t="s">
        <v>157</v>
      </c>
      <c r="I50" s="65" t="s">
        <v>25</v>
      </c>
      <c r="J50" s="65" t="s">
        <v>9</v>
      </c>
      <c r="K50" s="65" t="s">
        <v>114</v>
      </c>
      <c r="L50" s="65" t="s">
        <v>55</v>
      </c>
      <c r="M50" s="71"/>
      <c r="N50" s="69"/>
      <c r="O50" s="74">
        <f t="shared" si="12"/>
        <v>0</v>
      </c>
      <c r="P50" s="74">
        <f t="shared" si="15"/>
        <v>0</v>
      </c>
      <c r="Q50" s="74">
        <f t="shared" si="15"/>
        <v>0</v>
      </c>
      <c r="R50" s="74">
        <f t="shared" si="15"/>
        <v>0</v>
      </c>
      <c r="S50" s="74">
        <f t="shared" si="15"/>
        <v>0</v>
      </c>
      <c r="T50" s="74">
        <f t="shared" si="15"/>
        <v>0</v>
      </c>
      <c r="U50" s="74">
        <f t="shared" si="15"/>
        <v>0</v>
      </c>
      <c r="V50" s="74">
        <f t="shared" si="15"/>
        <v>0</v>
      </c>
      <c r="W50" s="74">
        <f t="shared" si="15"/>
        <v>0</v>
      </c>
      <c r="X50" s="74">
        <f t="shared" si="15"/>
        <v>0</v>
      </c>
      <c r="Y50" s="74">
        <f t="shared" si="15"/>
        <v>0</v>
      </c>
      <c r="Z50" s="74">
        <f t="shared" si="15"/>
        <v>0</v>
      </c>
      <c r="AA50" s="74">
        <f t="shared" si="15"/>
        <v>0</v>
      </c>
      <c r="AB50" s="74">
        <f t="shared" si="15"/>
        <v>0</v>
      </c>
      <c r="AC50" s="74">
        <f t="shared" si="15"/>
        <v>0</v>
      </c>
    </row>
    <row r="51" spans="1:29" s="78" customFormat="1" ht="21" customHeight="1" hidden="1" thickBot="1">
      <c r="A51" s="68"/>
      <c r="B51" s="69"/>
      <c r="C51" s="62" t="s">
        <v>194</v>
      </c>
      <c r="D51" s="63">
        <v>605</v>
      </c>
      <c r="E51" s="64">
        <v>1</v>
      </c>
      <c r="F51" s="64">
        <v>6</v>
      </c>
      <c r="G51" s="65" t="s">
        <v>26</v>
      </c>
      <c r="H51" s="65" t="s">
        <v>157</v>
      </c>
      <c r="I51" s="65" t="s">
        <v>25</v>
      </c>
      <c r="J51" s="65" t="s">
        <v>9</v>
      </c>
      <c r="K51" s="65" t="s">
        <v>114</v>
      </c>
      <c r="L51" s="65" t="s">
        <v>55</v>
      </c>
      <c r="M51" s="63">
        <v>500</v>
      </c>
      <c r="N51" s="69"/>
      <c r="O51" s="74">
        <f t="shared" si="12"/>
        <v>0</v>
      </c>
      <c r="P51" s="74">
        <f>SUM(P52)</f>
        <v>0</v>
      </c>
      <c r="Q51" s="74">
        <f t="shared" si="15"/>
        <v>0</v>
      </c>
      <c r="R51" s="74">
        <f t="shared" si="15"/>
        <v>0</v>
      </c>
      <c r="S51" s="74">
        <f t="shared" si="15"/>
        <v>0</v>
      </c>
      <c r="T51" s="74">
        <f t="shared" si="15"/>
        <v>0</v>
      </c>
      <c r="U51" s="74">
        <f t="shared" si="15"/>
        <v>0</v>
      </c>
      <c r="V51" s="74">
        <f t="shared" si="15"/>
        <v>0</v>
      </c>
      <c r="W51" s="74">
        <f t="shared" si="15"/>
        <v>0</v>
      </c>
      <c r="X51" s="74">
        <f t="shared" si="15"/>
        <v>0</v>
      </c>
      <c r="Y51" s="74">
        <f t="shared" si="15"/>
        <v>0</v>
      </c>
      <c r="Z51" s="74">
        <f t="shared" si="15"/>
        <v>0</v>
      </c>
      <c r="AA51" s="74">
        <f t="shared" si="15"/>
        <v>0</v>
      </c>
      <c r="AB51" s="74">
        <f t="shared" si="15"/>
        <v>0</v>
      </c>
      <c r="AC51" s="74">
        <f t="shared" si="15"/>
        <v>0</v>
      </c>
    </row>
    <row r="52" spans="1:29" s="78" customFormat="1" ht="21" customHeight="1" hidden="1" thickBot="1">
      <c r="A52" s="68"/>
      <c r="B52" s="69"/>
      <c r="C52" s="79" t="s">
        <v>196</v>
      </c>
      <c r="D52" s="71">
        <v>605</v>
      </c>
      <c r="E52" s="72">
        <v>1</v>
      </c>
      <c r="F52" s="72">
        <v>6</v>
      </c>
      <c r="G52" s="65" t="s">
        <v>26</v>
      </c>
      <c r="H52" s="65" t="s">
        <v>157</v>
      </c>
      <c r="I52" s="65" t="s">
        <v>25</v>
      </c>
      <c r="J52" s="65" t="s">
        <v>9</v>
      </c>
      <c r="K52" s="65" t="s">
        <v>114</v>
      </c>
      <c r="L52" s="65" t="s">
        <v>55</v>
      </c>
      <c r="M52" s="63" t="s">
        <v>197</v>
      </c>
      <c r="N52" s="69"/>
      <c r="O52" s="74">
        <f t="shared" si="12"/>
        <v>0</v>
      </c>
      <c r="P52" s="74">
        <v>0</v>
      </c>
      <c r="Q52" s="74">
        <v>0</v>
      </c>
      <c r="R52" s="75"/>
      <c r="S52" s="76"/>
      <c r="T52" s="77"/>
      <c r="U52" s="77"/>
      <c r="V52" s="77"/>
      <c r="W52" s="77"/>
      <c r="X52" s="77"/>
      <c r="Y52" s="77"/>
      <c r="Z52" s="74">
        <v>0</v>
      </c>
      <c r="AA52" s="74">
        <v>0</v>
      </c>
      <c r="AB52" s="74">
        <v>0</v>
      </c>
      <c r="AC52" s="74">
        <v>0</v>
      </c>
    </row>
    <row r="53" spans="1:29" s="78" customFormat="1" ht="32.25" customHeight="1" hidden="1" thickBot="1">
      <c r="A53" s="68"/>
      <c r="B53" s="69"/>
      <c r="C53" s="62" t="s">
        <v>64</v>
      </c>
      <c r="D53" s="71">
        <v>605</v>
      </c>
      <c r="E53" s="72">
        <v>1</v>
      </c>
      <c r="F53" s="72">
        <v>7</v>
      </c>
      <c r="G53" s="65"/>
      <c r="H53" s="65"/>
      <c r="I53" s="65"/>
      <c r="J53" s="65"/>
      <c r="K53" s="65"/>
      <c r="L53" s="65"/>
      <c r="M53" s="63"/>
      <c r="N53" s="69"/>
      <c r="O53" s="74">
        <f t="shared" si="12"/>
        <v>0</v>
      </c>
      <c r="P53" s="74">
        <f aca="true" t="shared" si="16" ref="P53:AC58">SUM(P54)</f>
        <v>0</v>
      </c>
      <c r="Q53" s="74">
        <f t="shared" si="16"/>
        <v>0</v>
      </c>
      <c r="R53" s="74">
        <f t="shared" si="16"/>
        <v>0</v>
      </c>
      <c r="S53" s="74">
        <f t="shared" si="16"/>
        <v>0</v>
      </c>
      <c r="T53" s="74">
        <f t="shared" si="16"/>
        <v>0</v>
      </c>
      <c r="U53" s="74">
        <f t="shared" si="16"/>
        <v>0</v>
      </c>
      <c r="V53" s="74">
        <f t="shared" si="16"/>
        <v>0</v>
      </c>
      <c r="W53" s="74">
        <f t="shared" si="16"/>
        <v>0</v>
      </c>
      <c r="X53" s="74">
        <f t="shared" si="16"/>
        <v>0</v>
      </c>
      <c r="Y53" s="74">
        <f t="shared" si="16"/>
        <v>0</v>
      </c>
      <c r="Z53" s="74">
        <f t="shared" si="16"/>
        <v>0</v>
      </c>
      <c r="AA53" s="74">
        <f t="shared" si="16"/>
        <v>0</v>
      </c>
      <c r="AB53" s="74">
        <f t="shared" si="16"/>
        <v>0</v>
      </c>
      <c r="AC53" s="74">
        <f t="shared" si="16"/>
        <v>0</v>
      </c>
    </row>
    <row r="54" spans="1:29" s="78" customFormat="1" ht="94.5" customHeight="1" hidden="1" thickBot="1">
      <c r="A54" s="68"/>
      <c r="B54" s="69"/>
      <c r="C54" s="62" t="s">
        <v>111</v>
      </c>
      <c r="D54" s="71">
        <v>605</v>
      </c>
      <c r="E54" s="72">
        <v>1</v>
      </c>
      <c r="F54" s="72">
        <v>7</v>
      </c>
      <c r="G54" s="65" t="s">
        <v>26</v>
      </c>
      <c r="H54" s="65" t="s">
        <v>55</v>
      </c>
      <c r="I54" s="65" t="s">
        <v>38</v>
      </c>
      <c r="J54" s="65" t="s">
        <v>55</v>
      </c>
      <c r="K54" s="65" t="s">
        <v>112</v>
      </c>
      <c r="L54" s="65" t="s">
        <v>55</v>
      </c>
      <c r="M54" s="63"/>
      <c r="N54" s="69"/>
      <c r="O54" s="74">
        <f t="shared" si="12"/>
        <v>0</v>
      </c>
      <c r="P54" s="74">
        <f t="shared" si="16"/>
        <v>0</v>
      </c>
      <c r="Q54" s="74">
        <f t="shared" si="16"/>
        <v>0</v>
      </c>
      <c r="R54" s="74">
        <f t="shared" si="16"/>
        <v>0</v>
      </c>
      <c r="S54" s="74">
        <f t="shared" si="16"/>
        <v>0</v>
      </c>
      <c r="T54" s="74">
        <f t="shared" si="16"/>
        <v>0</v>
      </c>
      <c r="U54" s="74">
        <f t="shared" si="16"/>
        <v>0</v>
      </c>
      <c r="V54" s="74">
        <f t="shared" si="16"/>
        <v>0</v>
      </c>
      <c r="W54" s="74">
        <f t="shared" si="16"/>
        <v>0</v>
      </c>
      <c r="X54" s="74">
        <f t="shared" si="16"/>
        <v>0</v>
      </c>
      <c r="Y54" s="74">
        <f t="shared" si="16"/>
        <v>0</v>
      </c>
      <c r="Z54" s="74">
        <f t="shared" si="16"/>
        <v>0</v>
      </c>
      <c r="AA54" s="74">
        <f t="shared" si="16"/>
        <v>0</v>
      </c>
      <c r="AB54" s="74">
        <f t="shared" si="16"/>
        <v>0</v>
      </c>
      <c r="AC54" s="74">
        <f t="shared" si="16"/>
        <v>0</v>
      </c>
    </row>
    <row r="55" spans="1:29" s="78" customFormat="1" ht="66" customHeight="1" hidden="1" thickBot="1">
      <c r="A55" s="68"/>
      <c r="B55" s="69"/>
      <c r="C55" s="62" t="s">
        <v>67</v>
      </c>
      <c r="D55" s="71">
        <v>605</v>
      </c>
      <c r="E55" s="72">
        <v>1</v>
      </c>
      <c r="F55" s="72">
        <v>7</v>
      </c>
      <c r="G55" s="65" t="s">
        <v>26</v>
      </c>
      <c r="H55" s="65" t="s">
        <v>12</v>
      </c>
      <c r="I55" s="65" t="s">
        <v>38</v>
      </c>
      <c r="J55" s="65" t="s">
        <v>55</v>
      </c>
      <c r="K55" s="65" t="s">
        <v>112</v>
      </c>
      <c r="L55" s="65" t="s">
        <v>55</v>
      </c>
      <c r="M55" s="63"/>
      <c r="N55" s="69"/>
      <c r="O55" s="74">
        <f t="shared" si="12"/>
        <v>0</v>
      </c>
      <c r="P55" s="74">
        <f t="shared" si="16"/>
        <v>0</v>
      </c>
      <c r="Q55" s="74">
        <f t="shared" si="16"/>
        <v>0</v>
      </c>
      <c r="R55" s="74">
        <f t="shared" si="16"/>
        <v>0</v>
      </c>
      <c r="S55" s="74">
        <f t="shared" si="16"/>
        <v>0</v>
      </c>
      <c r="T55" s="74">
        <f t="shared" si="16"/>
        <v>0</v>
      </c>
      <c r="U55" s="74">
        <f t="shared" si="16"/>
        <v>0</v>
      </c>
      <c r="V55" s="74">
        <f t="shared" si="16"/>
        <v>0</v>
      </c>
      <c r="W55" s="74">
        <f t="shared" si="16"/>
        <v>0</v>
      </c>
      <c r="X55" s="74">
        <f t="shared" si="16"/>
        <v>0</v>
      </c>
      <c r="Y55" s="74">
        <f t="shared" si="16"/>
        <v>0</v>
      </c>
      <c r="Z55" s="74">
        <f t="shared" si="16"/>
        <v>0</v>
      </c>
      <c r="AA55" s="74">
        <f t="shared" si="16"/>
        <v>0</v>
      </c>
      <c r="AB55" s="74">
        <f t="shared" si="16"/>
        <v>0</v>
      </c>
      <c r="AC55" s="74">
        <f t="shared" si="16"/>
        <v>0</v>
      </c>
    </row>
    <row r="56" spans="1:29" s="78" customFormat="1" ht="48.75" customHeight="1" hidden="1" thickBot="1">
      <c r="A56" s="68"/>
      <c r="B56" s="69"/>
      <c r="C56" s="62" t="s">
        <v>113</v>
      </c>
      <c r="D56" s="71">
        <v>605</v>
      </c>
      <c r="E56" s="72">
        <v>1</v>
      </c>
      <c r="F56" s="72">
        <v>7</v>
      </c>
      <c r="G56" s="65" t="s">
        <v>26</v>
      </c>
      <c r="H56" s="65" t="s">
        <v>12</v>
      </c>
      <c r="I56" s="65" t="s">
        <v>15</v>
      </c>
      <c r="J56" s="65" t="s">
        <v>55</v>
      </c>
      <c r="K56" s="65" t="s">
        <v>112</v>
      </c>
      <c r="L56" s="65" t="s">
        <v>55</v>
      </c>
      <c r="M56" s="63"/>
      <c r="N56" s="69"/>
      <c r="O56" s="74">
        <f t="shared" si="12"/>
        <v>0</v>
      </c>
      <c r="P56" s="74">
        <f t="shared" si="16"/>
        <v>0</v>
      </c>
      <c r="Q56" s="74">
        <f t="shared" si="16"/>
        <v>0</v>
      </c>
      <c r="R56" s="74">
        <f t="shared" si="16"/>
        <v>0</v>
      </c>
      <c r="S56" s="74">
        <f t="shared" si="16"/>
        <v>0</v>
      </c>
      <c r="T56" s="74">
        <f t="shared" si="16"/>
        <v>0</v>
      </c>
      <c r="U56" s="74">
        <f t="shared" si="16"/>
        <v>0</v>
      </c>
      <c r="V56" s="74">
        <f t="shared" si="16"/>
        <v>0</v>
      </c>
      <c r="W56" s="74">
        <f t="shared" si="16"/>
        <v>0</v>
      </c>
      <c r="X56" s="74">
        <f t="shared" si="16"/>
        <v>0</v>
      </c>
      <c r="Y56" s="74">
        <f t="shared" si="16"/>
        <v>0</v>
      </c>
      <c r="Z56" s="74">
        <f t="shared" si="16"/>
        <v>0</v>
      </c>
      <c r="AA56" s="74">
        <f t="shared" si="16"/>
        <v>0</v>
      </c>
      <c r="AB56" s="74">
        <f t="shared" si="16"/>
        <v>0</v>
      </c>
      <c r="AC56" s="74">
        <f t="shared" si="16"/>
        <v>0</v>
      </c>
    </row>
    <row r="57" spans="1:29" s="78" customFormat="1" ht="35.25" customHeight="1" hidden="1" thickBot="1">
      <c r="A57" s="68"/>
      <c r="B57" s="69"/>
      <c r="C57" s="62" t="s">
        <v>64</v>
      </c>
      <c r="D57" s="71">
        <v>605</v>
      </c>
      <c r="E57" s="72">
        <v>1</v>
      </c>
      <c r="F57" s="72">
        <v>7</v>
      </c>
      <c r="G57" s="65" t="s">
        <v>26</v>
      </c>
      <c r="H57" s="65" t="s">
        <v>12</v>
      </c>
      <c r="I57" s="65" t="s">
        <v>15</v>
      </c>
      <c r="J57" s="65" t="s">
        <v>9</v>
      </c>
      <c r="K57" s="65" t="s">
        <v>112</v>
      </c>
      <c r="L57" s="65" t="s">
        <v>55</v>
      </c>
      <c r="M57" s="63"/>
      <c r="N57" s="69"/>
      <c r="O57" s="74">
        <f t="shared" si="12"/>
        <v>0</v>
      </c>
      <c r="P57" s="74">
        <f t="shared" si="16"/>
        <v>0</v>
      </c>
      <c r="Q57" s="74">
        <f t="shared" si="16"/>
        <v>0</v>
      </c>
      <c r="R57" s="74">
        <f t="shared" si="16"/>
        <v>0</v>
      </c>
      <c r="S57" s="74">
        <f t="shared" si="16"/>
        <v>0</v>
      </c>
      <c r="T57" s="74">
        <f t="shared" si="16"/>
        <v>0</v>
      </c>
      <c r="U57" s="74">
        <f t="shared" si="16"/>
        <v>0</v>
      </c>
      <c r="V57" s="74">
        <f t="shared" si="16"/>
        <v>0</v>
      </c>
      <c r="W57" s="74">
        <f t="shared" si="16"/>
        <v>0</v>
      </c>
      <c r="X57" s="74">
        <f t="shared" si="16"/>
        <v>0</v>
      </c>
      <c r="Y57" s="74">
        <f t="shared" si="16"/>
        <v>0</v>
      </c>
      <c r="Z57" s="74">
        <f t="shared" si="16"/>
        <v>0</v>
      </c>
      <c r="AA57" s="74">
        <f t="shared" si="16"/>
        <v>0</v>
      </c>
      <c r="AB57" s="74">
        <f t="shared" si="16"/>
        <v>0</v>
      </c>
      <c r="AC57" s="74">
        <f t="shared" si="16"/>
        <v>0</v>
      </c>
    </row>
    <row r="58" spans="1:29" s="78" customFormat="1" ht="36" customHeight="1" hidden="1" thickBot="1">
      <c r="A58" s="68"/>
      <c r="B58" s="69"/>
      <c r="C58" s="62" t="s">
        <v>119</v>
      </c>
      <c r="D58" s="71">
        <v>605</v>
      </c>
      <c r="E58" s="72">
        <v>1</v>
      </c>
      <c r="F58" s="72">
        <v>7</v>
      </c>
      <c r="G58" s="65" t="s">
        <v>26</v>
      </c>
      <c r="H58" s="65" t="s">
        <v>12</v>
      </c>
      <c r="I58" s="65" t="s">
        <v>15</v>
      </c>
      <c r="J58" s="65" t="s">
        <v>9</v>
      </c>
      <c r="K58" s="65" t="s">
        <v>202</v>
      </c>
      <c r="L58" s="65" t="s">
        <v>55</v>
      </c>
      <c r="M58" s="63">
        <v>200</v>
      </c>
      <c r="N58" s="69"/>
      <c r="O58" s="74">
        <f t="shared" si="12"/>
        <v>0</v>
      </c>
      <c r="P58" s="74">
        <f>SUM(P59)</f>
        <v>0</v>
      </c>
      <c r="Q58" s="74">
        <f t="shared" si="16"/>
        <v>0</v>
      </c>
      <c r="R58" s="74">
        <f t="shared" si="16"/>
        <v>0</v>
      </c>
      <c r="S58" s="74">
        <f t="shared" si="16"/>
        <v>0</v>
      </c>
      <c r="T58" s="74">
        <f t="shared" si="16"/>
        <v>0</v>
      </c>
      <c r="U58" s="74">
        <f t="shared" si="16"/>
        <v>0</v>
      </c>
      <c r="V58" s="74">
        <f t="shared" si="16"/>
        <v>0</v>
      </c>
      <c r="W58" s="74">
        <f t="shared" si="16"/>
        <v>0</v>
      </c>
      <c r="X58" s="74">
        <f t="shared" si="16"/>
        <v>0</v>
      </c>
      <c r="Y58" s="74">
        <f t="shared" si="16"/>
        <v>0</v>
      </c>
      <c r="Z58" s="74">
        <f t="shared" si="16"/>
        <v>0</v>
      </c>
      <c r="AA58" s="74">
        <f t="shared" si="16"/>
        <v>0</v>
      </c>
      <c r="AB58" s="74">
        <f t="shared" si="16"/>
        <v>0</v>
      </c>
      <c r="AC58" s="74">
        <f t="shared" si="16"/>
        <v>0</v>
      </c>
    </row>
    <row r="59" spans="1:29" s="78" customFormat="1" ht="51" customHeight="1" hidden="1" thickBot="1">
      <c r="A59" s="68"/>
      <c r="B59" s="69"/>
      <c r="C59" s="79" t="s">
        <v>120</v>
      </c>
      <c r="D59" s="71">
        <v>605</v>
      </c>
      <c r="E59" s="72">
        <v>1</v>
      </c>
      <c r="F59" s="72">
        <v>7</v>
      </c>
      <c r="G59" s="65" t="s">
        <v>26</v>
      </c>
      <c r="H59" s="65" t="s">
        <v>12</v>
      </c>
      <c r="I59" s="65" t="s">
        <v>15</v>
      </c>
      <c r="J59" s="65" t="s">
        <v>9</v>
      </c>
      <c r="K59" s="65" t="s">
        <v>202</v>
      </c>
      <c r="L59" s="65" t="s">
        <v>55</v>
      </c>
      <c r="M59" s="63">
        <v>240</v>
      </c>
      <c r="N59" s="69"/>
      <c r="O59" s="74">
        <f t="shared" si="12"/>
        <v>0</v>
      </c>
      <c r="P59" s="74">
        <v>0</v>
      </c>
      <c r="Q59" s="74">
        <v>0</v>
      </c>
      <c r="R59" s="75"/>
      <c r="S59" s="76"/>
      <c r="T59" s="77"/>
      <c r="U59" s="77"/>
      <c r="V59" s="77"/>
      <c r="W59" s="77"/>
      <c r="X59" s="77"/>
      <c r="Y59" s="77"/>
      <c r="Z59" s="74">
        <v>0</v>
      </c>
      <c r="AA59" s="74">
        <v>0</v>
      </c>
      <c r="AB59" s="74">
        <v>0</v>
      </c>
      <c r="AC59" s="74">
        <v>0</v>
      </c>
    </row>
    <row r="60" spans="1:29" ht="15.75" thickBot="1">
      <c r="A60" s="51"/>
      <c r="B60" s="50"/>
      <c r="C60" s="62" t="s">
        <v>58</v>
      </c>
      <c r="D60" s="63">
        <v>605</v>
      </c>
      <c r="E60" s="64">
        <v>1</v>
      </c>
      <c r="F60" s="64">
        <v>11</v>
      </c>
      <c r="G60" s="65"/>
      <c r="H60" s="65"/>
      <c r="I60" s="65"/>
      <c r="J60" s="65"/>
      <c r="K60" s="65"/>
      <c r="L60" s="65"/>
      <c r="M60" s="63"/>
      <c r="N60" s="50"/>
      <c r="O60" s="74">
        <f t="shared" si="12"/>
        <v>20000</v>
      </c>
      <c r="P60" s="66">
        <f aca="true" t="shared" si="17" ref="P60:Q65">P61</f>
        <v>0</v>
      </c>
      <c r="Q60" s="66">
        <f t="shared" si="17"/>
        <v>0</v>
      </c>
      <c r="R60" s="61"/>
      <c r="S60" s="53"/>
      <c r="T60" s="37"/>
      <c r="U60" s="37"/>
      <c r="V60" s="37"/>
      <c r="W60" s="37"/>
      <c r="X60" s="37"/>
      <c r="Y60" s="37"/>
      <c r="Z60" s="66">
        <f aca="true" t="shared" si="18" ref="Z60:AC65">Z61</f>
        <v>10000</v>
      </c>
      <c r="AA60" s="66">
        <f t="shared" si="18"/>
        <v>0</v>
      </c>
      <c r="AB60" s="66">
        <f t="shared" si="18"/>
        <v>10000</v>
      </c>
      <c r="AC60" s="66">
        <f t="shared" si="18"/>
        <v>0</v>
      </c>
    </row>
    <row r="61" spans="1:29" ht="96.75" customHeight="1" thickBot="1">
      <c r="A61" s="51"/>
      <c r="B61" s="50"/>
      <c r="C61" s="62" t="s">
        <v>111</v>
      </c>
      <c r="D61" s="63">
        <v>605</v>
      </c>
      <c r="E61" s="64">
        <v>1</v>
      </c>
      <c r="F61" s="64">
        <v>11</v>
      </c>
      <c r="G61" s="65" t="s">
        <v>26</v>
      </c>
      <c r="H61" s="65" t="s">
        <v>55</v>
      </c>
      <c r="I61" s="65" t="s">
        <v>38</v>
      </c>
      <c r="J61" s="65" t="s">
        <v>55</v>
      </c>
      <c r="K61" s="65" t="s">
        <v>112</v>
      </c>
      <c r="L61" s="65" t="s">
        <v>55</v>
      </c>
      <c r="M61" s="65"/>
      <c r="N61" s="50"/>
      <c r="O61" s="74">
        <f t="shared" si="12"/>
        <v>20000</v>
      </c>
      <c r="P61" s="66">
        <f t="shared" si="17"/>
        <v>0</v>
      </c>
      <c r="Q61" s="66">
        <f t="shared" si="17"/>
        <v>0</v>
      </c>
      <c r="R61" s="61"/>
      <c r="S61" s="53"/>
      <c r="T61" s="37"/>
      <c r="U61" s="37"/>
      <c r="V61" s="37"/>
      <c r="W61" s="37"/>
      <c r="X61" s="37"/>
      <c r="Y61" s="37"/>
      <c r="Z61" s="66">
        <f t="shared" si="18"/>
        <v>10000</v>
      </c>
      <c r="AA61" s="66">
        <f t="shared" si="18"/>
        <v>0</v>
      </c>
      <c r="AB61" s="66">
        <f t="shared" si="18"/>
        <v>10000</v>
      </c>
      <c r="AC61" s="66">
        <f t="shared" si="18"/>
        <v>0</v>
      </c>
    </row>
    <row r="62" spans="1:29" ht="62.25" thickBot="1">
      <c r="A62" s="51"/>
      <c r="B62" s="50"/>
      <c r="C62" s="62" t="s">
        <v>67</v>
      </c>
      <c r="D62" s="63">
        <v>605</v>
      </c>
      <c r="E62" s="64">
        <v>1</v>
      </c>
      <c r="F62" s="64">
        <v>11</v>
      </c>
      <c r="G62" s="65" t="s">
        <v>26</v>
      </c>
      <c r="H62" s="65" t="s">
        <v>12</v>
      </c>
      <c r="I62" s="65" t="s">
        <v>38</v>
      </c>
      <c r="J62" s="65" t="s">
        <v>55</v>
      </c>
      <c r="K62" s="65" t="s">
        <v>112</v>
      </c>
      <c r="L62" s="65" t="s">
        <v>55</v>
      </c>
      <c r="M62" s="65"/>
      <c r="N62" s="50"/>
      <c r="O62" s="74">
        <f t="shared" si="12"/>
        <v>20000</v>
      </c>
      <c r="P62" s="66">
        <f t="shared" si="17"/>
        <v>0</v>
      </c>
      <c r="Q62" s="66">
        <f t="shared" si="17"/>
        <v>0</v>
      </c>
      <c r="R62" s="61"/>
      <c r="S62" s="53"/>
      <c r="T62" s="37"/>
      <c r="U62" s="37"/>
      <c r="V62" s="37"/>
      <c r="W62" s="37"/>
      <c r="X62" s="37"/>
      <c r="Y62" s="37"/>
      <c r="Z62" s="66">
        <f t="shared" si="18"/>
        <v>10000</v>
      </c>
      <c r="AA62" s="66">
        <f t="shared" si="18"/>
        <v>0</v>
      </c>
      <c r="AB62" s="66">
        <f t="shared" si="18"/>
        <v>10000</v>
      </c>
      <c r="AC62" s="66">
        <f t="shared" si="18"/>
        <v>0</v>
      </c>
    </row>
    <row r="63" spans="1:29" ht="46.5" thickBot="1">
      <c r="A63" s="51"/>
      <c r="B63" s="50"/>
      <c r="C63" s="62" t="s">
        <v>113</v>
      </c>
      <c r="D63" s="63">
        <v>605</v>
      </c>
      <c r="E63" s="64">
        <v>1</v>
      </c>
      <c r="F63" s="64">
        <v>11</v>
      </c>
      <c r="G63" s="65" t="s">
        <v>26</v>
      </c>
      <c r="H63" s="65" t="s">
        <v>12</v>
      </c>
      <c r="I63" s="65" t="s">
        <v>15</v>
      </c>
      <c r="J63" s="65" t="s">
        <v>55</v>
      </c>
      <c r="K63" s="65" t="s">
        <v>112</v>
      </c>
      <c r="L63" s="65" t="s">
        <v>55</v>
      </c>
      <c r="M63" s="65"/>
      <c r="N63" s="50"/>
      <c r="O63" s="74">
        <f t="shared" si="12"/>
        <v>20000</v>
      </c>
      <c r="P63" s="66">
        <f t="shared" si="17"/>
        <v>0</v>
      </c>
      <c r="Q63" s="66">
        <f t="shared" si="17"/>
        <v>0</v>
      </c>
      <c r="R63" s="61"/>
      <c r="S63" s="53"/>
      <c r="T63" s="37"/>
      <c r="U63" s="37"/>
      <c r="V63" s="37"/>
      <c r="W63" s="37"/>
      <c r="X63" s="37"/>
      <c r="Y63" s="37"/>
      <c r="Z63" s="66">
        <f t="shared" si="18"/>
        <v>10000</v>
      </c>
      <c r="AA63" s="66">
        <f t="shared" si="18"/>
        <v>0</v>
      </c>
      <c r="AB63" s="66">
        <f t="shared" si="18"/>
        <v>10000</v>
      </c>
      <c r="AC63" s="66">
        <f t="shared" si="18"/>
        <v>0</v>
      </c>
    </row>
    <row r="64" spans="1:29" ht="46.5" thickBot="1">
      <c r="A64" s="51"/>
      <c r="B64" s="50"/>
      <c r="C64" s="62" t="s">
        <v>121</v>
      </c>
      <c r="D64" s="63">
        <v>605</v>
      </c>
      <c r="E64" s="64">
        <v>1</v>
      </c>
      <c r="F64" s="64">
        <v>11</v>
      </c>
      <c r="G64" s="65" t="s">
        <v>26</v>
      </c>
      <c r="H64" s="65" t="s">
        <v>12</v>
      </c>
      <c r="I64" s="65" t="s">
        <v>15</v>
      </c>
      <c r="J64" s="65" t="s">
        <v>9</v>
      </c>
      <c r="K64" s="65" t="s">
        <v>158</v>
      </c>
      <c r="L64" s="65" t="s">
        <v>55</v>
      </c>
      <c r="M64" s="65"/>
      <c r="N64" s="50"/>
      <c r="O64" s="74">
        <f t="shared" si="12"/>
        <v>20000</v>
      </c>
      <c r="P64" s="66">
        <f t="shared" si="17"/>
        <v>0</v>
      </c>
      <c r="Q64" s="66">
        <f t="shared" si="17"/>
        <v>0</v>
      </c>
      <c r="R64" s="61"/>
      <c r="S64" s="53"/>
      <c r="T64" s="37"/>
      <c r="U64" s="37"/>
      <c r="V64" s="37"/>
      <c r="W64" s="37"/>
      <c r="X64" s="37"/>
      <c r="Y64" s="37"/>
      <c r="Z64" s="66">
        <f t="shared" si="18"/>
        <v>10000</v>
      </c>
      <c r="AA64" s="66">
        <f t="shared" si="18"/>
        <v>0</v>
      </c>
      <c r="AB64" s="66">
        <f t="shared" si="18"/>
        <v>10000</v>
      </c>
      <c r="AC64" s="66">
        <f t="shared" si="18"/>
        <v>0</v>
      </c>
    </row>
    <row r="65" spans="1:29" ht="15.75" thickBot="1">
      <c r="A65" s="51"/>
      <c r="B65" s="50"/>
      <c r="C65" s="62" t="s">
        <v>122</v>
      </c>
      <c r="D65" s="63">
        <v>605</v>
      </c>
      <c r="E65" s="64">
        <v>1</v>
      </c>
      <c r="F65" s="64">
        <v>11</v>
      </c>
      <c r="G65" s="65" t="s">
        <v>26</v>
      </c>
      <c r="H65" s="65" t="s">
        <v>12</v>
      </c>
      <c r="I65" s="65" t="s">
        <v>15</v>
      </c>
      <c r="J65" s="65" t="s">
        <v>9</v>
      </c>
      <c r="K65" s="65" t="s">
        <v>158</v>
      </c>
      <c r="L65" s="65" t="s">
        <v>55</v>
      </c>
      <c r="M65" s="63">
        <v>800</v>
      </c>
      <c r="N65" s="50"/>
      <c r="O65" s="74">
        <f t="shared" si="12"/>
        <v>20000</v>
      </c>
      <c r="P65" s="66">
        <f t="shared" si="17"/>
        <v>0</v>
      </c>
      <c r="Q65" s="66">
        <f t="shared" si="17"/>
        <v>0</v>
      </c>
      <c r="R65" s="61"/>
      <c r="S65" s="53"/>
      <c r="T65" s="37"/>
      <c r="U65" s="37"/>
      <c r="V65" s="37"/>
      <c r="W65" s="37"/>
      <c r="X65" s="37"/>
      <c r="Y65" s="37"/>
      <c r="Z65" s="66">
        <f t="shared" si="18"/>
        <v>10000</v>
      </c>
      <c r="AA65" s="66">
        <f t="shared" si="18"/>
        <v>0</v>
      </c>
      <c r="AB65" s="66">
        <f t="shared" si="18"/>
        <v>10000</v>
      </c>
      <c r="AC65" s="66">
        <f t="shared" si="18"/>
        <v>0</v>
      </c>
    </row>
    <row r="66" spans="1:29" s="78" customFormat="1" ht="15.75" thickBot="1">
      <c r="A66" s="68"/>
      <c r="B66" s="69"/>
      <c r="C66" s="79" t="s">
        <v>59</v>
      </c>
      <c r="D66" s="71">
        <v>605</v>
      </c>
      <c r="E66" s="72">
        <v>1</v>
      </c>
      <c r="F66" s="72">
        <v>11</v>
      </c>
      <c r="G66" s="73" t="s">
        <v>26</v>
      </c>
      <c r="H66" s="73" t="s">
        <v>12</v>
      </c>
      <c r="I66" s="73" t="s">
        <v>15</v>
      </c>
      <c r="J66" s="73" t="s">
        <v>9</v>
      </c>
      <c r="K66" s="73" t="s">
        <v>158</v>
      </c>
      <c r="L66" s="73" t="s">
        <v>55</v>
      </c>
      <c r="M66" s="71">
        <v>870</v>
      </c>
      <c r="N66" s="69"/>
      <c r="O66" s="74">
        <f t="shared" si="12"/>
        <v>20000</v>
      </c>
      <c r="P66" s="74">
        <v>0</v>
      </c>
      <c r="Q66" s="74">
        <v>0</v>
      </c>
      <c r="R66" s="75"/>
      <c r="S66" s="76"/>
      <c r="T66" s="77"/>
      <c r="U66" s="77"/>
      <c r="V66" s="77"/>
      <c r="W66" s="77"/>
      <c r="X66" s="77"/>
      <c r="Y66" s="77"/>
      <c r="Z66" s="74">
        <v>10000</v>
      </c>
      <c r="AA66" s="74">
        <v>0</v>
      </c>
      <c r="AB66" s="74">
        <v>10000</v>
      </c>
      <c r="AC66" s="74">
        <v>0</v>
      </c>
    </row>
    <row r="67" spans="1:29" ht="15.75" thickBot="1">
      <c r="A67" s="51"/>
      <c r="B67" s="50"/>
      <c r="C67" s="62" t="s">
        <v>21</v>
      </c>
      <c r="D67" s="63">
        <v>605</v>
      </c>
      <c r="E67" s="64">
        <v>1</v>
      </c>
      <c r="F67" s="64">
        <v>13</v>
      </c>
      <c r="G67" s="65"/>
      <c r="H67" s="65"/>
      <c r="I67" s="65"/>
      <c r="J67" s="65"/>
      <c r="K67" s="65"/>
      <c r="L67" s="65"/>
      <c r="M67" s="63"/>
      <c r="N67" s="50"/>
      <c r="O67" s="74">
        <f t="shared" si="12"/>
        <v>34087784.48</v>
      </c>
      <c r="P67" s="66">
        <f>P68</f>
        <v>9939470.54</v>
      </c>
      <c r="Q67" s="66">
        <f>Q68</f>
        <v>10000</v>
      </c>
      <c r="R67" s="61"/>
      <c r="S67" s="53"/>
      <c r="T67" s="37"/>
      <c r="U67" s="37"/>
      <c r="V67" s="37"/>
      <c r="W67" s="37"/>
      <c r="X67" s="37"/>
      <c r="Y67" s="37"/>
      <c r="Z67" s="66">
        <f>Z68</f>
        <v>12040180.969999999</v>
      </c>
      <c r="AA67" s="66">
        <f>AA68</f>
        <v>0</v>
      </c>
      <c r="AB67" s="66">
        <f>AB68</f>
        <v>12098132.969999999</v>
      </c>
      <c r="AC67" s="66">
        <f>AC68</f>
        <v>0</v>
      </c>
    </row>
    <row r="68" spans="1:29" ht="93.75" customHeight="1" thickBot="1">
      <c r="A68" s="51"/>
      <c r="B68" s="50"/>
      <c r="C68" s="62" t="s">
        <v>111</v>
      </c>
      <c r="D68" s="63">
        <v>605</v>
      </c>
      <c r="E68" s="64">
        <v>1</v>
      </c>
      <c r="F68" s="64">
        <v>13</v>
      </c>
      <c r="G68" s="65" t="s">
        <v>26</v>
      </c>
      <c r="H68" s="65" t="s">
        <v>55</v>
      </c>
      <c r="I68" s="65" t="s">
        <v>38</v>
      </c>
      <c r="J68" s="65" t="s">
        <v>55</v>
      </c>
      <c r="K68" s="65" t="s">
        <v>112</v>
      </c>
      <c r="L68" s="65" t="s">
        <v>55</v>
      </c>
      <c r="M68" s="65"/>
      <c r="N68" s="50"/>
      <c r="O68" s="74">
        <f t="shared" si="12"/>
        <v>34087784.48</v>
      </c>
      <c r="P68" s="66">
        <f>P69+P95</f>
        <v>9939470.54</v>
      </c>
      <c r="Q68" s="66">
        <f>Q69+Q95</f>
        <v>10000</v>
      </c>
      <c r="R68" s="61"/>
      <c r="S68" s="53"/>
      <c r="T68" s="37"/>
      <c r="U68" s="37"/>
      <c r="V68" s="37"/>
      <c r="W68" s="37"/>
      <c r="X68" s="37"/>
      <c r="Y68" s="37"/>
      <c r="Z68" s="66">
        <f>Z69+Z95</f>
        <v>12040180.969999999</v>
      </c>
      <c r="AA68" s="66">
        <f>AA69+AA95</f>
        <v>0</v>
      </c>
      <c r="AB68" s="66">
        <f>AB69+AB95</f>
        <v>12098132.969999999</v>
      </c>
      <c r="AC68" s="66">
        <f>AC69+AC95</f>
        <v>0</v>
      </c>
    </row>
    <row r="69" spans="1:29" ht="62.25" thickBot="1">
      <c r="A69" s="51"/>
      <c r="B69" s="50"/>
      <c r="C69" s="62" t="s">
        <v>67</v>
      </c>
      <c r="D69" s="63">
        <v>605</v>
      </c>
      <c r="E69" s="64">
        <v>1</v>
      </c>
      <c r="F69" s="64">
        <v>13</v>
      </c>
      <c r="G69" s="65" t="s">
        <v>26</v>
      </c>
      <c r="H69" s="65" t="s">
        <v>12</v>
      </c>
      <c r="I69" s="65" t="s">
        <v>38</v>
      </c>
      <c r="J69" s="65" t="s">
        <v>55</v>
      </c>
      <c r="K69" s="65" t="s">
        <v>112</v>
      </c>
      <c r="L69" s="65" t="s">
        <v>55</v>
      </c>
      <c r="M69" s="65"/>
      <c r="N69" s="50"/>
      <c r="O69" s="74">
        <f t="shared" si="12"/>
        <v>34067784.48</v>
      </c>
      <c r="P69" s="66">
        <f>P70</f>
        <v>9929470.54</v>
      </c>
      <c r="Q69" s="66">
        <f>Q70</f>
        <v>0</v>
      </c>
      <c r="R69" s="61"/>
      <c r="S69" s="53"/>
      <c r="T69" s="37"/>
      <c r="U69" s="37"/>
      <c r="V69" s="37"/>
      <c r="W69" s="37"/>
      <c r="X69" s="37"/>
      <c r="Y69" s="37"/>
      <c r="Z69" s="66">
        <f>Z70</f>
        <v>12040180.969999999</v>
      </c>
      <c r="AA69" s="66">
        <f>AA70</f>
        <v>0</v>
      </c>
      <c r="AB69" s="66">
        <f>AB70</f>
        <v>12098132.969999999</v>
      </c>
      <c r="AC69" s="66">
        <f>AC70</f>
        <v>0</v>
      </c>
    </row>
    <row r="70" spans="1:29" ht="32.25" customHeight="1" thickBot="1">
      <c r="A70" s="51"/>
      <c r="B70" s="50"/>
      <c r="C70" s="62" t="s">
        <v>113</v>
      </c>
      <c r="D70" s="63">
        <v>605</v>
      </c>
      <c r="E70" s="64">
        <v>1</v>
      </c>
      <c r="F70" s="64">
        <v>13</v>
      </c>
      <c r="G70" s="65" t="s">
        <v>26</v>
      </c>
      <c r="H70" s="65" t="s">
        <v>12</v>
      </c>
      <c r="I70" s="65" t="s">
        <v>15</v>
      </c>
      <c r="J70" s="65" t="s">
        <v>55</v>
      </c>
      <c r="K70" s="65" t="s">
        <v>112</v>
      </c>
      <c r="L70" s="65" t="s">
        <v>55</v>
      </c>
      <c r="M70" s="65"/>
      <c r="N70" s="50"/>
      <c r="O70" s="74">
        <f t="shared" si="12"/>
        <v>34067784.48</v>
      </c>
      <c r="P70" s="66">
        <f>P71+P77+P84+P92</f>
        <v>9929470.54</v>
      </c>
      <c r="Q70" s="66">
        <f>Q71+Q77+Q84+Q92</f>
        <v>0</v>
      </c>
      <c r="R70" s="61"/>
      <c r="S70" s="53"/>
      <c r="T70" s="37"/>
      <c r="U70" s="37"/>
      <c r="V70" s="37"/>
      <c r="W70" s="37"/>
      <c r="X70" s="37"/>
      <c r="Y70" s="37"/>
      <c r="Z70" s="66">
        <f>Z71+Z77+Z84+Z92</f>
        <v>12040180.969999999</v>
      </c>
      <c r="AA70" s="66">
        <f>AA71+AA77+AA84+AA92</f>
        <v>0</v>
      </c>
      <c r="AB70" s="66">
        <f>AB71+AB77+AB84+AB92</f>
        <v>12098132.969999999</v>
      </c>
      <c r="AC70" s="66">
        <f>AC71+AC77+AC84+AC92</f>
        <v>0</v>
      </c>
    </row>
    <row r="71" spans="1:29" ht="46.5" thickBot="1">
      <c r="A71" s="51"/>
      <c r="B71" s="50"/>
      <c r="C71" s="62" t="s">
        <v>70</v>
      </c>
      <c r="D71" s="63">
        <v>605</v>
      </c>
      <c r="E71" s="64">
        <v>1</v>
      </c>
      <c r="F71" s="64">
        <v>13</v>
      </c>
      <c r="G71" s="65" t="s">
        <v>26</v>
      </c>
      <c r="H71" s="65" t="s">
        <v>12</v>
      </c>
      <c r="I71" s="65" t="s">
        <v>15</v>
      </c>
      <c r="J71" s="65" t="s">
        <v>9</v>
      </c>
      <c r="K71" s="65" t="s">
        <v>123</v>
      </c>
      <c r="L71" s="65" t="s">
        <v>55</v>
      </c>
      <c r="M71" s="65"/>
      <c r="N71" s="50"/>
      <c r="O71" s="74">
        <f t="shared" si="12"/>
        <v>2121123.1799999997</v>
      </c>
      <c r="P71" s="66">
        <f>P74+P72</f>
        <v>721123.1799999999</v>
      </c>
      <c r="Q71" s="66">
        <f>Q74+Q72</f>
        <v>0</v>
      </c>
      <c r="R71" s="61"/>
      <c r="S71" s="53"/>
      <c r="T71" s="37"/>
      <c r="U71" s="37"/>
      <c r="V71" s="37"/>
      <c r="W71" s="37"/>
      <c r="X71" s="37"/>
      <c r="Y71" s="37"/>
      <c r="Z71" s="66">
        <f>Z74+Z72</f>
        <v>700000</v>
      </c>
      <c r="AA71" s="66">
        <f>AA74</f>
        <v>0</v>
      </c>
      <c r="AB71" s="66">
        <f>AB74+AB72</f>
        <v>700000</v>
      </c>
      <c r="AC71" s="66">
        <f>AC74</f>
        <v>0</v>
      </c>
    </row>
    <row r="72" spans="1:29" ht="31.5" thickBot="1">
      <c r="A72" s="51"/>
      <c r="B72" s="50"/>
      <c r="C72" s="62" t="s">
        <v>119</v>
      </c>
      <c r="D72" s="63">
        <v>605</v>
      </c>
      <c r="E72" s="64">
        <v>1</v>
      </c>
      <c r="F72" s="64">
        <v>13</v>
      </c>
      <c r="G72" s="65" t="s">
        <v>26</v>
      </c>
      <c r="H72" s="65" t="s">
        <v>12</v>
      </c>
      <c r="I72" s="65" t="s">
        <v>15</v>
      </c>
      <c r="J72" s="65" t="s">
        <v>9</v>
      </c>
      <c r="K72" s="65" t="s">
        <v>123</v>
      </c>
      <c r="L72" s="65" t="s">
        <v>55</v>
      </c>
      <c r="M72" s="65" t="s">
        <v>124</v>
      </c>
      <c r="N72" s="50"/>
      <c r="O72" s="74">
        <f t="shared" si="12"/>
        <v>1229388.18</v>
      </c>
      <c r="P72" s="66">
        <f>SUM(P73)</f>
        <v>429388.18</v>
      </c>
      <c r="Q72" s="66">
        <f>Q76+SUM(Q73)</f>
        <v>0</v>
      </c>
      <c r="R72" s="61"/>
      <c r="S72" s="53"/>
      <c r="T72" s="37"/>
      <c r="U72" s="37"/>
      <c r="V72" s="37"/>
      <c r="W72" s="37"/>
      <c r="X72" s="37"/>
      <c r="Y72" s="37"/>
      <c r="Z72" s="66">
        <f>SUM(Z73)</f>
        <v>400000</v>
      </c>
      <c r="AA72" s="66">
        <f>AA76</f>
        <v>0</v>
      </c>
      <c r="AB72" s="66">
        <f>SUM(AB73)</f>
        <v>400000</v>
      </c>
      <c r="AC72" s="66">
        <f>AC76</f>
        <v>0</v>
      </c>
    </row>
    <row r="73" spans="1:29" ht="46.5" thickBot="1">
      <c r="A73" s="51"/>
      <c r="B73" s="50"/>
      <c r="C73" s="79" t="s">
        <v>120</v>
      </c>
      <c r="D73" s="63">
        <v>605</v>
      </c>
      <c r="E73" s="64">
        <v>1</v>
      </c>
      <c r="F73" s="64">
        <v>13</v>
      </c>
      <c r="G73" s="65" t="s">
        <v>26</v>
      </c>
      <c r="H73" s="65" t="s">
        <v>12</v>
      </c>
      <c r="I73" s="65" t="s">
        <v>15</v>
      </c>
      <c r="J73" s="65" t="s">
        <v>9</v>
      </c>
      <c r="K73" s="65" t="s">
        <v>123</v>
      </c>
      <c r="L73" s="65" t="s">
        <v>55</v>
      </c>
      <c r="M73" s="65" t="s">
        <v>104</v>
      </c>
      <c r="N73" s="50"/>
      <c r="O73" s="74">
        <f t="shared" si="12"/>
        <v>1229388.18</v>
      </c>
      <c r="P73" s="66">
        <v>429388.18</v>
      </c>
      <c r="Q73" s="66">
        <v>0</v>
      </c>
      <c r="R73" s="61"/>
      <c r="S73" s="53"/>
      <c r="T73" s="37"/>
      <c r="U73" s="37"/>
      <c r="V73" s="37"/>
      <c r="W73" s="37"/>
      <c r="X73" s="37"/>
      <c r="Y73" s="37"/>
      <c r="Z73" s="66">
        <v>400000</v>
      </c>
      <c r="AA73" s="66">
        <f>AA77</f>
        <v>0</v>
      </c>
      <c r="AB73" s="66">
        <v>400000</v>
      </c>
      <c r="AC73" s="66">
        <f>AC77</f>
        <v>0</v>
      </c>
    </row>
    <row r="74" spans="1:29" ht="15.75" thickBot="1">
      <c r="A74" s="51"/>
      <c r="B74" s="50"/>
      <c r="C74" s="62" t="s">
        <v>122</v>
      </c>
      <c r="D74" s="63">
        <v>605</v>
      </c>
      <c r="E74" s="64">
        <v>1</v>
      </c>
      <c r="F74" s="64">
        <v>13</v>
      </c>
      <c r="G74" s="65" t="s">
        <v>26</v>
      </c>
      <c r="H74" s="65" t="s">
        <v>12</v>
      </c>
      <c r="I74" s="65" t="s">
        <v>15</v>
      </c>
      <c r="J74" s="65" t="s">
        <v>9</v>
      </c>
      <c r="K74" s="65" t="s">
        <v>123</v>
      </c>
      <c r="L74" s="65" t="s">
        <v>55</v>
      </c>
      <c r="M74" s="63">
        <v>800</v>
      </c>
      <c r="N74" s="50"/>
      <c r="O74" s="74">
        <f t="shared" si="12"/>
        <v>891735</v>
      </c>
      <c r="P74" s="66">
        <f>P76+P75</f>
        <v>291735</v>
      </c>
      <c r="Q74" s="66">
        <f aca="true" t="shared" si="19" ref="Q74:AC74">Q76+Q75</f>
        <v>0</v>
      </c>
      <c r="R74" s="66">
        <f t="shared" si="19"/>
        <v>0</v>
      </c>
      <c r="S74" s="66">
        <f t="shared" si="19"/>
        <v>0</v>
      </c>
      <c r="T74" s="66">
        <f t="shared" si="19"/>
        <v>0</v>
      </c>
      <c r="U74" s="66">
        <f t="shared" si="19"/>
        <v>0</v>
      </c>
      <c r="V74" s="66">
        <f t="shared" si="19"/>
        <v>0</v>
      </c>
      <c r="W74" s="66">
        <f t="shared" si="19"/>
        <v>0</v>
      </c>
      <c r="X74" s="66">
        <f t="shared" si="19"/>
        <v>0</v>
      </c>
      <c r="Y74" s="66">
        <f t="shared" si="19"/>
        <v>0</v>
      </c>
      <c r="Z74" s="66">
        <f t="shared" si="19"/>
        <v>300000</v>
      </c>
      <c r="AA74" s="66">
        <f t="shared" si="19"/>
        <v>0</v>
      </c>
      <c r="AB74" s="66">
        <f t="shared" si="19"/>
        <v>300000</v>
      </c>
      <c r="AC74" s="66">
        <f t="shared" si="19"/>
        <v>0</v>
      </c>
    </row>
    <row r="75" spans="1:29" ht="15.75" hidden="1" thickBot="1">
      <c r="A75" s="51"/>
      <c r="B75" s="50"/>
      <c r="C75" s="79" t="s">
        <v>165</v>
      </c>
      <c r="D75" s="71">
        <v>605</v>
      </c>
      <c r="E75" s="72">
        <v>1</v>
      </c>
      <c r="F75" s="72">
        <v>13</v>
      </c>
      <c r="G75" s="73" t="s">
        <v>26</v>
      </c>
      <c r="H75" s="73" t="s">
        <v>12</v>
      </c>
      <c r="I75" s="73" t="s">
        <v>15</v>
      </c>
      <c r="J75" s="73" t="s">
        <v>9</v>
      </c>
      <c r="K75" s="73" t="s">
        <v>123</v>
      </c>
      <c r="L75" s="73" t="s">
        <v>55</v>
      </c>
      <c r="M75" s="71">
        <v>830</v>
      </c>
      <c r="N75" s="50"/>
      <c r="O75" s="74">
        <f t="shared" si="12"/>
        <v>0</v>
      </c>
      <c r="P75" s="66">
        <v>0</v>
      </c>
      <c r="Q75" s="66">
        <v>0</v>
      </c>
      <c r="R75" s="61"/>
      <c r="S75" s="53"/>
      <c r="T75" s="37"/>
      <c r="U75" s="37"/>
      <c r="V75" s="37"/>
      <c r="W75" s="37"/>
      <c r="X75" s="37"/>
      <c r="Y75" s="37"/>
      <c r="Z75" s="66">
        <v>0</v>
      </c>
      <c r="AA75" s="66">
        <v>0</v>
      </c>
      <c r="AB75" s="66">
        <v>0</v>
      </c>
      <c r="AC75" s="66">
        <v>0</v>
      </c>
    </row>
    <row r="76" spans="1:29" s="78" customFormat="1" ht="15.75" thickBot="1">
      <c r="A76" s="68"/>
      <c r="B76" s="69"/>
      <c r="C76" s="79" t="s">
        <v>125</v>
      </c>
      <c r="D76" s="71">
        <v>605</v>
      </c>
      <c r="E76" s="72">
        <v>1</v>
      </c>
      <c r="F76" s="72">
        <v>13</v>
      </c>
      <c r="G76" s="73" t="s">
        <v>26</v>
      </c>
      <c r="H76" s="73" t="s">
        <v>12</v>
      </c>
      <c r="I76" s="73" t="s">
        <v>15</v>
      </c>
      <c r="J76" s="73" t="s">
        <v>9</v>
      </c>
      <c r="K76" s="73" t="s">
        <v>123</v>
      </c>
      <c r="L76" s="73" t="s">
        <v>55</v>
      </c>
      <c r="M76" s="71">
        <v>850</v>
      </c>
      <c r="N76" s="69"/>
      <c r="O76" s="74">
        <f t="shared" si="12"/>
        <v>891735</v>
      </c>
      <c r="P76" s="74">
        <v>291735</v>
      </c>
      <c r="Q76" s="74">
        <v>0</v>
      </c>
      <c r="R76" s="75"/>
      <c r="S76" s="76"/>
      <c r="T76" s="77"/>
      <c r="U76" s="77"/>
      <c r="V76" s="77"/>
      <c r="W76" s="77"/>
      <c r="X76" s="77"/>
      <c r="Y76" s="77"/>
      <c r="Z76" s="74">
        <v>300000</v>
      </c>
      <c r="AA76" s="74">
        <v>0</v>
      </c>
      <c r="AB76" s="74">
        <v>300000</v>
      </c>
      <c r="AC76" s="74">
        <v>0</v>
      </c>
    </row>
    <row r="77" spans="1:29" ht="45.75" customHeight="1" thickBot="1">
      <c r="A77" s="51"/>
      <c r="B77" s="50"/>
      <c r="C77" s="62" t="s">
        <v>126</v>
      </c>
      <c r="D77" s="63">
        <v>605</v>
      </c>
      <c r="E77" s="64">
        <v>1</v>
      </c>
      <c r="F77" s="64">
        <v>13</v>
      </c>
      <c r="G77" s="65" t="s">
        <v>26</v>
      </c>
      <c r="H77" s="65" t="s">
        <v>12</v>
      </c>
      <c r="I77" s="65" t="s">
        <v>15</v>
      </c>
      <c r="J77" s="65" t="s">
        <v>8</v>
      </c>
      <c r="K77" s="65" t="s">
        <v>127</v>
      </c>
      <c r="L77" s="65" t="s">
        <v>55</v>
      </c>
      <c r="M77" s="65"/>
      <c r="N77" s="50"/>
      <c r="O77" s="74">
        <f t="shared" si="12"/>
        <v>876998.3699999999</v>
      </c>
      <c r="P77" s="66">
        <f>P78+P80+P82</f>
        <v>512440.51</v>
      </c>
      <c r="Q77" s="66">
        <f>Q78+Q80</f>
        <v>0</v>
      </c>
      <c r="R77" s="61"/>
      <c r="S77" s="53"/>
      <c r="T77" s="37"/>
      <c r="U77" s="37"/>
      <c r="V77" s="37"/>
      <c r="W77" s="37"/>
      <c r="X77" s="37"/>
      <c r="Y77" s="37"/>
      <c r="Z77" s="66">
        <f>Z78+Z80</f>
        <v>182278.93</v>
      </c>
      <c r="AA77" s="66">
        <f>AA78+AA80</f>
        <v>0</v>
      </c>
      <c r="AB77" s="66">
        <f>AB78+AB80</f>
        <v>182278.93</v>
      </c>
      <c r="AC77" s="66">
        <f>AC78+AC80</f>
        <v>0</v>
      </c>
    </row>
    <row r="78" spans="1:29" ht="95.25" customHeight="1" hidden="1">
      <c r="A78" s="51"/>
      <c r="B78" s="50"/>
      <c r="C78" s="62" t="s">
        <v>115</v>
      </c>
      <c r="D78" s="63">
        <v>605</v>
      </c>
      <c r="E78" s="64">
        <v>1</v>
      </c>
      <c r="F78" s="64">
        <v>13</v>
      </c>
      <c r="G78" s="65" t="s">
        <v>26</v>
      </c>
      <c r="H78" s="65" t="s">
        <v>12</v>
      </c>
      <c r="I78" s="65" t="s">
        <v>15</v>
      </c>
      <c r="J78" s="65" t="s">
        <v>8</v>
      </c>
      <c r="K78" s="65" t="s">
        <v>127</v>
      </c>
      <c r="L78" s="65" t="s">
        <v>55</v>
      </c>
      <c r="M78" s="63">
        <v>100</v>
      </c>
      <c r="N78" s="50"/>
      <c r="O78" s="74">
        <f t="shared" si="12"/>
        <v>0</v>
      </c>
      <c r="P78" s="66">
        <f>P79</f>
        <v>0</v>
      </c>
      <c r="Q78" s="66">
        <f>Q79</f>
        <v>0</v>
      </c>
      <c r="R78" s="61"/>
      <c r="S78" s="53"/>
      <c r="T78" s="37"/>
      <c r="U78" s="37"/>
      <c r="V78" s="37"/>
      <c r="W78" s="37"/>
      <c r="X78" s="37"/>
      <c r="Y78" s="37"/>
      <c r="Z78" s="66">
        <f>Z79</f>
        <v>0</v>
      </c>
      <c r="AA78" s="66">
        <f>AA79</f>
        <v>0</v>
      </c>
      <c r="AB78" s="66">
        <f>AB79</f>
        <v>0</v>
      </c>
      <c r="AC78" s="66">
        <f>AC79</f>
        <v>0</v>
      </c>
    </row>
    <row r="79" spans="1:29" s="78" customFormat="1" ht="32.25" customHeight="1" hidden="1">
      <c r="A79" s="68"/>
      <c r="B79" s="69"/>
      <c r="C79" s="79" t="s">
        <v>128</v>
      </c>
      <c r="D79" s="71">
        <v>605</v>
      </c>
      <c r="E79" s="72">
        <v>1</v>
      </c>
      <c r="F79" s="72">
        <v>13</v>
      </c>
      <c r="G79" s="73" t="s">
        <v>26</v>
      </c>
      <c r="H79" s="73" t="s">
        <v>12</v>
      </c>
      <c r="I79" s="73" t="s">
        <v>15</v>
      </c>
      <c r="J79" s="73" t="s">
        <v>8</v>
      </c>
      <c r="K79" s="73" t="s">
        <v>127</v>
      </c>
      <c r="L79" s="73" t="s">
        <v>55</v>
      </c>
      <c r="M79" s="71">
        <v>110</v>
      </c>
      <c r="N79" s="69"/>
      <c r="O79" s="74">
        <f t="shared" si="12"/>
        <v>0</v>
      </c>
      <c r="P79" s="74">
        <v>0</v>
      </c>
      <c r="Q79" s="74">
        <v>0</v>
      </c>
      <c r="R79" s="75"/>
      <c r="S79" s="76"/>
      <c r="T79" s="77"/>
      <c r="U79" s="77"/>
      <c r="V79" s="77"/>
      <c r="W79" s="77"/>
      <c r="X79" s="77"/>
      <c r="Y79" s="77"/>
      <c r="Z79" s="74">
        <v>0</v>
      </c>
      <c r="AA79" s="74">
        <v>0</v>
      </c>
      <c r="AB79" s="74">
        <v>0</v>
      </c>
      <c r="AC79" s="74">
        <v>0</v>
      </c>
    </row>
    <row r="80" spans="1:29" s="78" customFormat="1" ht="31.5" thickBot="1">
      <c r="A80" s="68"/>
      <c r="B80" s="69"/>
      <c r="C80" s="62" t="s">
        <v>119</v>
      </c>
      <c r="D80" s="63">
        <v>605</v>
      </c>
      <c r="E80" s="64">
        <v>1</v>
      </c>
      <c r="F80" s="64">
        <v>13</v>
      </c>
      <c r="G80" s="65" t="s">
        <v>26</v>
      </c>
      <c r="H80" s="65" t="s">
        <v>12</v>
      </c>
      <c r="I80" s="65" t="s">
        <v>15</v>
      </c>
      <c r="J80" s="65" t="s">
        <v>8</v>
      </c>
      <c r="K80" s="65" t="s">
        <v>127</v>
      </c>
      <c r="L80" s="65" t="s">
        <v>55</v>
      </c>
      <c r="M80" s="63">
        <v>200</v>
      </c>
      <c r="N80" s="50"/>
      <c r="O80" s="74">
        <f t="shared" si="12"/>
        <v>847340.9199999999</v>
      </c>
      <c r="P80" s="66">
        <f>P81</f>
        <v>482783.06</v>
      </c>
      <c r="Q80" s="66">
        <f>Q81</f>
        <v>0</v>
      </c>
      <c r="R80" s="75"/>
      <c r="S80" s="76"/>
      <c r="T80" s="77"/>
      <c r="U80" s="77"/>
      <c r="V80" s="77"/>
      <c r="W80" s="77"/>
      <c r="X80" s="77"/>
      <c r="Y80" s="77"/>
      <c r="Z80" s="66">
        <f>Z81</f>
        <v>182278.93</v>
      </c>
      <c r="AA80" s="66">
        <f>AA81</f>
        <v>0</v>
      </c>
      <c r="AB80" s="66">
        <f>AB81</f>
        <v>182278.93</v>
      </c>
      <c r="AC80" s="66">
        <f>AC81</f>
        <v>0</v>
      </c>
    </row>
    <row r="81" spans="1:29" s="78" customFormat="1" ht="46.5" thickBot="1">
      <c r="A81" s="68"/>
      <c r="B81" s="69" t="s">
        <v>200</v>
      </c>
      <c r="C81" s="79" t="s">
        <v>120</v>
      </c>
      <c r="D81" s="71">
        <v>605</v>
      </c>
      <c r="E81" s="72">
        <v>1</v>
      </c>
      <c r="F81" s="72">
        <v>13</v>
      </c>
      <c r="G81" s="73" t="s">
        <v>26</v>
      </c>
      <c r="H81" s="73" t="s">
        <v>12</v>
      </c>
      <c r="I81" s="73" t="s">
        <v>15</v>
      </c>
      <c r="J81" s="73" t="s">
        <v>8</v>
      </c>
      <c r="K81" s="73" t="s">
        <v>127</v>
      </c>
      <c r="L81" s="73" t="s">
        <v>55</v>
      </c>
      <c r="M81" s="71">
        <v>240</v>
      </c>
      <c r="N81" s="69"/>
      <c r="O81" s="74">
        <f t="shared" si="12"/>
        <v>847340.9199999999</v>
      </c>
      <c r="P81" s="74">
        <v>482783.06</v>
      </c>
      <c r="Q81" s="74">
        <v>0</v>
      </c>
      <c r="R81" s="75"/>
      <c r="S81" s="76"/>
      <c r="T81" s="77"/>
      <c r="U81" s="77"/>
      <c r="V81" s="77"/>
      <c r="W81" s="77"/>
      <c r="X81" s="77"/>
      <c r="Y81" s="77"/>
      <c r="Z81" s="74">
        <v>182278.93</v>
      </c>
      <c r="AA81" s="74">
        <v>0</v>
      </c>
      <c r="AB81" s="74">
        <v>182278.93</v>
      </c>
      <c r="AC81" s="74">
        <v>0</v>
      </c>
    </row>
    <row r="82" spans="1:29" ht="15.75" thickBot="1">
      <c r="A82" s="51"/>
      <c r="B82" s="50"/>
      <c r="C82" s="62" t="s">
        <v>129</v>
      </c>
      <c r="D82" s="63">
        <v>605</v>
      </c>
      <c r="E82" s="64">
        <v>1</v>
      </c>
      <c r="F82" s="64">
        <v>13</v>
      </c>
      <c r="G82" s="65" t="s">
        <v>26</v>
      </c>
      <c r="H82" s="65" t="s">
        <v>12</v>
      </c>
      <c r="I82" s="65" t="s">
        <v>15</v>
      </c>
      <c r="J82" s="65" t="s">
        <v>8</v>
      </c>
      <c r="K82" s="65" t="s">
        <v>127</v>
      </c>
      <c r="L82" s="65" t="s">
        <v>55</v>
      </c>
      <c r="M82" s="63">
        <v>800</v>
      </c>
      <c r="N82" s="50"/>
      <c r="O82" s="74">
        <f>P82+Q82+Z82+AA82+AB82+AC82</f>
        <v>29657.45</v>
      </c>
      <c r="P82" s="66">
        <f>SUM(P83)</f>
        <v>29657.45</v>
      </c>
      <c r="Q82" s="66">
        <f aca="true" t="shared" si="20" ref="Q82:AC82">SUM(Q83)</f>
        <v>0</v>
      </c>
      <c r="R82" s="156">
        <f t="shared" si="20"/>
        <v>0</v>
      </c>
      <c r="S82" s="156">
        <f t="shared" si="20"/>
        <v>0</v>
      </c>
      <c r="T82" s="156">
        <f t="shared" si="20"/>
        <v>0</v>
      </c>
      <c r="U82" s="156">
        <f t="shared" si="20"/>
        <v>0</v>
      </c>
      <c r="V82" s="156">
        <f t="shared" si="20"/>
        <v>0</v>
      </c>
      <c r="W82" s="156">
        <f t="shared" si="20"/>
        <v>0</v>
      </c>
      <c r="X82" s="156">
        <f t="shared" si="20"/>
        <v>0</v>
      </c>
      <c r="Y82" s="156">
        <f t="shared" si="20"/>
        <v>0</v>
      </c>
      <c r="Z82" s="66">
        <f t="shared" si="20"/>
        <v>0</v>
      </c>
      <c r="AA82" s="66">
        <f t="shared" si="20"/>
        <v>0</v>
      </c>
      <c r="AB82" s="66">
        <f t="shared" si="20"/>
        <v>0</v>
      </c>
      <c r="AC82" s="66">
        <f t="shared" si="20"/>
        <v>0</v>
      </c>
    </row>
    <row r="83" spans="1:29" s="78" customFormat="1" ht="15.75" thickBot="1">
      <c r="A83" s="68"/>
      <c r="B83" s="69"/>
      <c r="C83" s="79" t="s">
        <v>125</v>
      </c>
      <c r="D83" s="71">
        <v>605</v>
      </c>
      <c r="E83" s="72">
        <v>1</v>
      </c>
      <c r="F83" s="72">
        <v>13</v>
      </c>
      <c r="G83" s="73" t="s">
        <v>26</v>
      </c>
      <c r="H83" s="73" t="s">
        <v>12</v>
      </c>
      <c r="I83" s="73" t="s">
        <v>15</v>
      </c>
      <c r="J83" s="73" t="s">
        <v>8</v>
      </c>
      <c r="K83" s="73" t="s">
        <v>127</v>
      </c>
      <c r="L83" s="73" t="s">
        <v>55</v>
      </c>
      <c r="M83" s="71">
        <v>850</v>
      </c>
      <c r="N83" s="69"/>
      <c r="O83" s="74">
        <f>P83+Q83+Z83+AA83+AB83+AC83</f>
        <v>29657.45</v>
      </c>
      <c r="P83" s="74">
        <v>29657.45</v>
      </c>
      <c r="Q83" s="74">
        <v>0</v>
      </c>
      <c r="R83" s="75"/>
      <c r="S83" s="76"/>
      <c r="T83" s="77"/>
      <c r="U83" s="77"/>
      <c r="V83" s="77"/>
      <c r="W83" s="77"/>
      <c r="X83" s="77"/>
      <c r="Y83" s="77"/>
      <c r="Z83" s="74">
        <v>0</v>
      </c>
      <c r="AA83" s="74">
        <v>0</v>
      </c>
      <c r="AB83" s="74">
        <v>0</v>
      </c>
      <c r="AC83" s="74">
        <v>0</v>
      </c>
    </row>
    <row r="84" spans="1:29" ht="48" customHeight="1" thickBot="1">
      <c r="A84" s="51"/>
      <c r="B84" s="50"/>
      <c r="C84" s="62" t="s">
        <v>126</v>
      </c>
      <c r="D84" s="63">
        <v>605</v>
      </c>
      <c r="E84" s="64">
        <v>1</v>
      </c>
      <c r="F84" s="64">
        <v>13</v>
      </c>
      <c r="G84" s="65" t="s">
        <v>26</v>
      </c>
      <c r="H84" s="65" t="s">
        <v>12</v>
      </c>
      <c r="I84" s="65" t="s">
        <v>15</v>
      </c>
      <c r="J84" s="65" t="s">
        <v>9</v>
      </c>
      <c r="K84" s="65" t="s">
        <v>127</v>
      </c>
      <c r="L84" s="65" t="s">
        <v>55</v>
      </c>
      <c r="M84" s="65"/>
      <c r="N84" s="50"/>
      <c r="O84" s="74">
        <f t="shared" si="12"/>
        <v>31057562.93</v>
      </c>
      <c r="P84" s="66">
        <f>P85+P87+P89</f>
        <v>8693806.85</v>
      </c>
      <c r="Q84" s="66">
        <f>Q85+Q87+Q89</f>
        <v>0</v>
      </c>
      <c r="R84" s="61"/>
      <c r="S84" s="53"/>
      <c r="T84" s="37"/>
      <c r="U84" s="37"/>
      <c r="V84" s="37"/>
      <c r="W84" s="37"/>
      <c r="X84" s="37"/>
      <c r="Y84" s="37"/>
      <c r="Z84" s="66">
        <f>Z85+Z87+Z89</f>
        <v>11152902.04</v>
      </c>
      <c r="AA84" s="66">
        <f>AA85+AA87+AA89</f>
        <v>0</v>
      </c>
      <c r="AB84" s="66">
        <f>AB85+AB87+AB89</f>
        <v>11210854.04</v>
      </c>
      <c r="AC84" s="66">
        <f>AC85+AC87+AC89</f>
        <v>0</v>
      </c>
    </row>
    <row r="85" spans="1:29" ht="93" thickBot="1">
      <c r="A85" s="51"/>
      <c r="B85" s="50"/>
      <c r="C85" s="62" t="s">
        <v>115</v>
      </c>
      <c r="D85" s="63">
        <v>605</v>
      </c>
      <c r="E85" s="64">
        <v>1</v>
      </c>
      <c r="F85" s="64">
        <v>13</v>
      </c>
      <c r="G85" s="65" t="s">
        <v>26</v>
      </c>
      <c r="H85" s="65" t="s">
        <v>12</v>
      </c>
      <c r="I85" s="65" t="s">
        <v>15</v>
      </c>
      <c r="J85" s="65" t="s">
        <v>9</v>
      </c>
      <c r="K85" s="65" t="s">
        <v>127</v>
      </c>
      <c r="L85" s="65" t="s">
        <v>55</v>
      </c>
      <c r="M85" s="63">
        <v>100</v>
      </c>
      <c r="N85" s="50"/>
      <c r="O85" s="74">
        <f t="shared" si="12"/>
        <v>12708978.92</v>
      </c>
      <c r="P85" s="66">
        <f>P86</f>
        <v>3708978.92</v>
      </c>
      <c r="Q85" s="66">
        <f>Q86</f>
        <v>0</v>
      </c>
      <c r="R85" s="61"/>
      <c r="S85" s="53"/>
      <c r="T85" s="37"/>
      <c r="U85" s="37"/>
      <c r="V85" s="37"/>
      <c r="W85" s="37"/>
      <c r="X85" s="37"/>
      <c r="Y85" s="37"/>
      <c r="Z85" s="66">
        <f>Z86</f>
        <v>4500000</v>
      </c>
      <c r="AA85" s="66">
        <f>AA86</f>
        <v>0</v>
      </c>
      <c r="AB85" s="66">
        <f>AB86</f>
        <v>4500000</v>
      </c>
      <c r="AC85" s="66">
        <f>AC86</f>
        <v>0</v>
      </c>
    </row>
    <row r="86" spans="1:29" ht="31.5" thickBot="1">
      <c r="A86" s="51"/>
      <c r="B86" s="50"/>
      <c r="C86" s="79" t="s">
        <v>128</v>
      </c>
      <c r="D86" s="71">
        <v>605</v>
      </c>
      <c r="E86" s="72">
        <v>1</v>
      </c>
      <c r="F86" s="72">
        <v>13</v>
      </c>
      <c r="G86" s="73" t="s">
        <v>26</v>
      </c>
      <c r="H86" s="73" t="s">
        <v>12</v>
      </c>
      <c r="I86" s="73" t="s">
        <v>15</v>
      </c>
      <c r="J86" s="73" t="s">
        <v>9</v>
      </c>
      <c r="K86" s="73" t="s">
        <v>127</v>
      </c>
      <c r="L86" s="73" t="s">
        <v>55</v>
      </c>
      <c r="M86" s="71">
        <v>110</v>
      </c>
      <c r="N86" s="50"/>
      <c r="O86" s="74">
        <f t="shared" si="12"/>
        <v>12708978.92</v>
      </c>
      <c r="P86" s="74">
        <v>3708978.92</v>
      </c>
      <c r="Q86" s="74">
        <v>0</v>
      </c>
      <c r="R86" s="61"/>
      <c r="S86" s="53"/>
      <c r="T86" s="37"/>
      <c r="U86" s="37"/>
      <c r="V86" s="37"/>
      <c r="W86" s="37"/>
      <c r="X86" s="37"/>
      <c r="Y86" s="37"/>
      <c r="Z86" s="74">
        <v>4500000</v>
      </c>
      <c r="AA86" s="74">
        <v>0</v>
      </c>
      <c r="AB86" s="74">
        <v>4500000</v>
      </c>
      <c r="AC86" s="74">
        <v>0</v>
      </c>
    </row>
    <row r="87" spans="1:29" ht="31.5" thickBot="1">
      <c r="A87" s="51"/>
      <c r="B87" s="50"/>
      <c r="C87" s="62" t="s">
        <v>119</v>
      </c>
      <c r="D87" s="63">
        <v>605</v>
      </c>
      <c r="E87" s="64">
        <v>1</v>
      </c>
      <c r="F87" s="64">
        <v>13</v>
      </c>
      <c r="G87" s="65" t="s">
        <v>26</v>
      </c>
      <c r="H87" s="65" t="s">
        <v>12</v>
      </c>
      <c r="I87" s="65" t="s">
        <v>15</v>
      </c>
      <c r="J87" s="65" t="s">
        <v>9</v>
      </c>
      <c r="K87" s="65" t="s">
        <v>127</v>
      </c>
      <c r="L87" s="65" t="s">
        <v>55</v>
      </c>
      <c r="M87" s="63">
        <v>200</v>
      </c>
      <c r="N87" s="50"/>
      <c r="O87" s="74">
        <f t="shared" si="12"/>
        <v>18120649.009999998</v>
      </c>
      <c r="P87" s="66">
        <f>P88</f>
        <v>4936892.93</v>
      </c>
      <c r="Q87" s="66">
        <f>Q88</f>
        <v>0</v>
      </c>
      <c r="R87" s="61"/>
      <c r="S87" s="53"/>
      <c r="T87" s="37"/>
      <c r="U87" s="37"/>
      <c r="V87" s="37"/>
      <c r="W87" s="37"/>
      <c r="X87" s="37"/>
      <c r="Y87" s="37"/>
      <c r="Z87" s="66">
        <f>Z88</f>
        <v>6562902.04</v>
      </c>
      <c r="AA87" s="66">
        <f>AA88</f>
        <v>0</v>
      </c>
      <c r="AB87" s="66">
        <f>AB88</f>
        <v>6620854.04</v>
      </c>
      <c r="AC87" s="66">
        <f>AC88</f>
        <v>0</v>
      </c>
    </row>
    <row r="88" spans="1:29" s="78" customFormat="1" ht="46.5" thickBot="1">
      <c r="A88" s="68"/>
      <c r="B88" s="69"/>
      <c r="C88" s="79" t="s">
        <v>120</v>
      </c>
      <c r="D88" s="71">
        <v>605</v>
      </c>
      <c r="E88" s="72">
        <v>1</v>
      </c>
      <c r="F88" s="72">
        <v>13</v>
      </c>
      <c r="G88" s="73" t="s">
        <v>26</v>
      </c>
      <c r="H88" s="73" t="s">
        <v>12</v>
      </c>
      <c r="I88" s="73" t="s">
        <v>15</v>
      </c>
      <c r="J88" s="73" t="s">
        <v>9</v>
      </c>
      <c r="K88" s="73" t="s">
        <v>127</v>
      </c>
      <c r="L88" s="73" t="s">
        <v>55</v>
      </c>
      <c r="M88" s="71">
        <v>240</v>
      </c>
      <c r="N88" s="69"/>
      <c r="O88" s="74">
        <f>P88+Q88+Z88+AA88+AB88+AC88</f>
        <v>18120649.009999998</v>
      </c>
      <c r="P88" s="74">
        <v>4936892.93</v>
      </c>
      <c r="Q88" s="74">
        <v>0</v>
      </c>
      <c r="R88" s="75"/>
      <c r="S88" s="76"/>
      <c r="T88" s="77"/>
      <c r="U88" s="77"/>
      <c r="V88" s="77"/>
      <c r="W88" s="77"/>
      <c r="X88" s="77"/>
      <c r="Y88" s="77"/>
      <c r="Z88" s="74">
        <v>6562902.04</v>
      </c>
      <c r="AA88" s="74">
        <v>0</v>
      </c>
      <c r="AB88" s="74">
        <v>6620854.04</v>
      </c>
      <c r="AC88" s="74">
        <v>0</v>
      </c>
    </row>
    <row r="89" spans="1:29" ht="15.75" thickBot="1">
      <c r="A89" s="51"/>
      <c r="B89" s="50"/>
      <c r="C89" s="62" t="s">
        <v>129</v>
      </c>
      <c r="D89" s="63">
        <v>605</v>
      </c>
      <c r="E89" s="64">
        <v>1</v>
      </c>
      <c r="F89" s="64">
        <v>13</v>
      </c>
      <c r="G89" s="65" t="s">
        <v>26</v>
      </c>
      <c r="H89" s="65" t="s">
        <v>12</v>
      </c>
      <c r="I89" s="65" t="s">
        <v>15</v>
      </c>
      <c r="J89" s="65" t="s">
        <v>9</v>
      </c>
      <c r="K89" s="65" t="s">
        <v>127</v>
      </c>
      <c r="L89" s="65" t="s">
        <v>55</v>
      </c>
      <c r="M89" s="63">
        <v>800</v>
      </c>
      <c r="N89" s="50"/>
      <c r="O89" s="74">
        <f t="shared" si="12"/>
        <v>227935</v>
      </c>
      <c r="P89" s="66">
        <f>P91+P90</f>
        <v>47935</v>
      </c>
      <c r="Q89" s="66">
        <f aca="true" t="shared" si="21" ref="Q89:AC89">Q91+Q90</f>
        <v>0</v>
      </c>
      <c r="R89" s="66">
        <f t="shared" si="21"/>
        <v>0</v>
      </c>
      <c r="S89" s="66">
        <f t="shared" si="21"/>
        <v>0</v>
      </c>
      <c r="T89" s="66">
        <f t="shared" si="21"/>
        <v>0</v>
      </c>
      <c r="U89" s="66">
        <f t="shared" si="21"/>
        <v>0</v>
      </c>
      <c r="V89" s="66">
        <f t="shared" si="21"/>
        <v>0</v>
      </c>
      <c r="W89" s="66">
        <f t="shared" si="21"/>
        <v>0</v>
      </c>
      <c r="X89" s="66">
        <f t="shared" si="21"/>
        <v>0</v>
      </c>
      <c r="Y89" s="66">
        <f t="shared" si="21"/>
        <v>0</v>
      </c>
      <c r="Z89" s="66">
        <f t="shared" si="21"/>
        <v>90000</v>
      </c>
      <c r="AA89" s="66">
        <f t="shared" si="21"/>
        <v>0</v>
      </c>
      <c r="AB89" s="66">
        <f t="shared" si="21"/>
        <v>90000</v>
      </c>
      <c r="AC89" s="66">
        <f t="shared" si="21"/>
        <v>0</v>
      </c>
    </row>
    <row r="90" spans="1:29" ht="15.75" hidden="1" thickBot="1">
      <c r="A90" s="51"/>
      <c r="B90" s="50"/>
      <c r="C90" s="79" t="s">
        <v>165</v>
      </c>
      <c r="D90" s="71">
        <v>605</v>
      </c>
      <c r="E90" s="72">
        <v>1</v>
      </c>
      <c r="F90" s="72">
        <v>13</v>
      </c>
      <c r="G90" s="73" t="s">
        <v>26</v>
      </c>
      <c r="H90" s="73" t="s">
        <v>12</v>
      </c>
      <c r="I90" s="73" t="s">
        <v>15</v>
      </c>
      <c r="J90" s="73" t="s">
        <v>9</v>
      </c>
      <c r="K90" s="73" t="s">
        <v>127</v>
      </c>
      <c r="L90" s="73" t="s">
        <v>55</v>
      </c>
      <c r="M90" s="71">
        <v>830</v>
      </c>
      <c r="N90" s="50"/>
      <c r="O90" s="74">
        <f>P90+Q90+Z90+AA90+AB90+AC90</f>
        <v>0</v>
      </c>
      <c r="P90" s="66">
        <v>0</v>
      </c>
      <c r="Q90" s="66">
        <v>0</v>
      </c>
      <c r="R90" s="61"/>
      <c r="S90" s="53"/>
      <c r="T90" s="37"/>
      <c r="U90" s="37"/>
      <c r="V90" s="37"/>
      <c r="W90" s="37"/>
      <c r="X90" s="37"/>
      <c r="Y90" s="37"/>
      <c r="Z90" s="66">
        <v>0</v>
      </c>
      <c r="AA90" s="66">
        <v>0</v>
      </c>
      <c r="AB90" s="66">
        <v>0</v>
      </c>
      <c r="AC90" s="66">
        <v>0</v>
      </c>
    </row>
    <row r="91" spans="1:29" s="78" customFormat="1" ht="15.75" thickBot="1">
      <c r="A91" s="68"/>
      <c r="B91" s="69"/>
      <c r="C91" s="79" t="s">
        <v>125</v>
      </c>
      <c r="D91" s="71">
        <v>605</v>
      </c>
      <c r="E91" s="72">
        <v>1</v>
      </c>
      <c r="F91" s="72">
        <v>13</v>
      </c>
      <c r="G91" s="73" t="s">
        <v>26</v>
      </c>
      <c r="H91" s="73" t="s">
        <v>12</v>
      </c>
      <c r="I91" s="73" t="s">
        <v>15</v>
      </c>
      <c r="J91" s="73" t="s">
        <v>9</v>
      </c>
      <c r="K91" s="73" t="s">
        <v>127</v>
      </c>
      <c r="L91" s="73" t="s">
        <v>55</v>
      </c>
      <c r="M91" s="71">
        <v>850</v>
      </c>
      <c r="N91" s="69"/>
      <c r="O91" s="74">
        <f t="shared" si="12"/>
        <v>227935</v>
      </c>
      <c r="P91" s="74">
        <v>47935</v>
      </c>
      <c r="Q91" s="74">
        <v>0</v>
      </c>
      <c r="R91" s="75"/>
      <c r="S91" s="76"/>
      <c r="T91" s="77"/>
      <c r="U91" s="77"/>
      <c r="V91" s="77"/>
      <c r="W91" s="77"/>
      <c r="X91" s="77"/>
      <c r="Y91" s="77"/>
      <c r="Z91" s="74">
        <v>90000</v>
      </c>
      <c r="AA91" s="74">
        <v>0</v>
      </c>
      <c r="AB91" s="74">
        <v>90000</v>
      </c>
      <c r="AC91" s="74">
        <v>0</v>
      </c>
    </row>
    <row r="92" spans="1:29" ht="15.75" thickBot="1">
      <c r="A92" s="51"/>
      <c r="B92" s="50"/>
      <c r="C92" s="62" t="s">
        <v>130</v>
      </c>
      <c r="D92" s="63">
        <v>605</v>
      </c>
      <c r="E92" s="64">
        <v>1</v>
      </c>
      <c r="F92" s="64">
        <v>13</v>
      </c>
      <c r="G92" s="65" t="s">
        <v>26</v>
      </c>
      <c r="H92" s="65" t="s">
        <v>12</v>
      </c>
      <c r="I92" s="65" t="s">
        <v>15</v>
      </c>
      <c r="J92" s="65" t="s">
        <v>9</v>
      </c>
      <c r="K92" s="65" t="s">
        <v>131</v>
      </c>
      <c r="L92" s="65" t="s">
        <v>55</v>
      </c>
      <c r="M92" s="63"/>
      <c r="N92" s="50"/>
      <c r="O92" s="74">
        <f t="shared" si="12"/>
        <v>12100</v>
      </c>
      <c r="P92" s="66">
        <f>P93</f>
        <v>2100</v>
      </c>
      <c r="Q92" s="66">
        <f>Q93</f>
        <v>0</v>
      </c>
      <c r="R92" s="61"/>
      <c r="S92" s="53"/>
      <c r="T92" s="37"/>
      <c r="U92" s="37"/>
      <c r="V92" s="37"/>
      <c r="W92" s="37"/>
      <c r="X92" s="37"/>
      <c r="Y92" s="37"/>
      <c r="Z92" s="66">
        <f aca="true" t="shared" si="22" ref="Z92:AC93">Z93</f>
        <v>5000</v>
      </c>
      <c r="AA92" s="66">
        <f t="shared" si="22"/>
        <v>0</v>
      </c>
      <c r="AB92" s="66">
        <f t="shared" si="22"/>
        <v>5000</v>
      </c>
      <c r="AC92" s="66">
        <f t="shared" si="22"/>
        <v>0</v>
      </c>
    </row>
    <row r="93" spans="1:29" ht="31.5" thickBot="1">
      <c r="A93" s="51"/>
      <c r="B93" s="50"/>
      <c r="C93" s="62" t="s">
        <v>119</v>
      </c>
      <c r="D93" s="63">
        <v>605</v>
      </c>
      <c r="E93" s="64">
        <v>1</v>
      </c>
      <c r="F93" s="64">
        <v>13</v>
      </c>
      <c r="G93" s="65" t="s">
        <v>26</v>
      </c>
      <c r="H93" s="65" t="s">
        <v>12</v>
      </c>
      <c r="I93" s="65" t="s">
        <v>15</v>
      </c>
      <c r="J93" s="65" t="s">
        <v>9</v>
      </c>
      <c r="K93" s="65" t="s">
        <v>131</v>
      </c>
      <c r="L93" s="65" t="s">
        <v>55</v>
      </c>
      <c r="M93" s="63">
        <v>200</v>
      </c>
      <c r="N93" s="50"/>
      <c r="O93" s="74">
        <f t="shared" si="12"/>
        <v>12100</v>
      </c>
      <c r="P93" s="66">
        <f>P94</f>
        <v>2100</v>
      </c>
      <c r="Q93" s="66">
        <f>Q94</f>
        <v>0</v>
      </c>
      <c r="R93" s="61"/>
      <c r="S93" s="53"/>
      <c r="T93" s="37"/>
      <c r="U93" s="37"/>
      <c r="V93" s="37"/>
      <c r="W93" s="37"/>
      <c r="X93" s="37"/>
      <c r="Y93" s="37"/>
      <c r="Z93" s="66">
        <f t="shared" si="22"/>
        <v>5000</v>
      </c>
      <c r="AA93" s="66">
        <f t="shared" si="22"/>
        <v>0</v>
      </c>
      <c r="AB93" s="66">
        <f t="shared" si="22"/>
        <v>5000</v>
      </c>
      <c r="AC93" s="66">
        <f t="shared" si="22"/>
        <v>0</v>
      </c>
    </row>
    <row r="94" spans="1:29" s="78" customFormat="1" ht="30" customHeight="1" thickBot="1">
      <c r="A94" s="68"/>
      <c r="B94" s="69"/>
      <c r="C94" s="79" t="s">
        <v>120</v>
      </c>
      <c r="D94" s="71">
        <v>605</v>
      </c>
      <c r="E94" s="72">
        <v>1</v>
      </c>
      <c r="F94" s="72">
        <v>13</v>
      </c>
      <c r="G94" s="73" t="s">
        <v>26</v>
      </c>
      <c r="H94" s="73" t="s">
        <v>12</v>
      </c>
      <c r="I94" s="73" t="s">
        <v>15</v>
      </c>
      <c r="J94" s="73" t="s">
        <v>9</v>
      </c>
      <c r="K94" s="73" t="s">
        <v>131</v>
      </c>
      <c r="L94" s="73" t="s">
        <v>55</v>
      </c>
      <c r="M94" s="71">
        <v>240</v>
      </c>
      <c r="N94" s="69"/>
      <c r="O94" s="74">
        <f t="shared" si="12"/>
        <v>12100</v>
      </c>
      <c r="P94" s="74">
        <v>2100</v>
      </c>
      <c r="Q94" s="74">
        <v>0</v>
      </c>
      <c r="R94" s="75"/>
      <c r="S94" s="76"/>
      <c r="T94" s="77"/>
      <c r="U94" s="77"/>
      <c r="V94" s="77"/>
      <c r="W94" s="77"/>
      <c r="X94" s="77"/>
      <c r="Y94" s="77"/>
      <c r="Z94" s="74">
        <v>5000</v>
      </c>
      <c r="AA94" s="74">
        <v>0</v>
      </c>
      <c r="AB94" s="74">
        <v>5000</v>
      </c>
      <c r="AC94" s="74">
        <v>0</v>
      </c>
    </row>
    <row r="95" spans="1:29" ht="30" customHeight="1" thickBot="1">
      <c r="A95" s="51"/>
      <c r="B95" s="50"/>
      <c r="C95" s="62" t="s">
        <v>192</v>
      </c>
      <c r="D95" s="63">
        <v>605</v>
      </c>
      <c r="E95" s="64">
        <v>1</v>
      </c>
      <c r="F95" s="64">
        <v>13</v>
      </c>
      <c r="G95" s="65" t="s">
        <v>26</v>
      </c>
      <c r="H95" s="65" t="s">
        <v>157</v>
      </c>
      <c r="I95" s="65" t="s">
        <v>15</v>
      </c>
      <c r="J95" s="65" t="s">
        <v>8</v>
      </c>
      <c r="K95" s="65" t="s">
        <v>123</v>
      </c>
      <c r="L95" s="65" t="s">
        <v>55</v>
      </c>
      <c r="M95" s="65"/>
      <c r="N95" s="50"/>
      <c r="O95" s="74">
        <f t="shared" si="12"/>
        <v>20000</v>
      </c>
      <c r="P95" s="66">
        <f aca="true" t="shared" si="23" ref="P95:AC98">P96</f>
        <v>10000</v>
      </c>
      <c r="Q95" s="66">
        <f t="shared" si="23"/>
        <v>10000</v>
      </c>
      <c r="R95" s="80">
        <f t="shared" si="23"/>
        <v>0</v>
      </c>
      <c r="S95" s="80">
        <f t="shared" si="23"/>
        <v>0</v>
      </c>
      <c r="T95" s="80">
        <f t="shared" si="23"/>
        <v>0</v>
      </c>
      <c r="U95" s="80">
        <f t="shared" si="23"/>
        <v>0</v>
      </c>
      <c r="V95" s="80">
        <f t="shared" si="23"/>
        <v>0</v>
      </c>
      <c r="W95" s="80">
        <f t="shared" si="23"/>
        <v>0</v>
      </c>
      <c r="X95" s="80">
        <f t="shared" si="23"/>
        <v>0</v>
      </c>
      <c r="Y95" s="80">
        <f t="shared" si="23"/>
        <v>0</v>
      </c>
      <c r="Z95" s="66">
        <f t="shared" si="23"/>
        <v>0</v>
      </c>
      <c r="AA95" s="66">
        <f t="shared" si="23"/>
        <v>0</v>
      </c>
      <c r="AB95" s="66">
        <f t="shared" si="23"/>
        <v>0</v>
      </c>
      <c r="AC95" s="66">
        <f t="shared" si="23"/>
        <v>0</v>
      </c>
    </row>
    <row r="96" spans="1:29" ht="30" customHeight="1" thickBot="1">
      <c r="A96" s="51"/>
      <c r="B96" s="50"/>
      <c r="C96" s="62" t="s">
        <v>119</v>
      </c>
      <c r="D96" s="63">
        <v>605</v>
      </c>
      <c r="E96" s="64">
        <v>1</v>
      </c>
      <c r="F96" s="64">
        <v>13</v>
      </c>
      <c r="G96" s="65" t="s">
        <v>26</v>
      </c>
      <c r="H96" s="65" t="s">
        <v>157</v>
      </c>
      <c r="I96" s="65" t="s">
        <v>15</v>
      </c>
      <c r="J96" s="65" t="s">
        <v>8</v>
      </c>
      <c r="K96" s="65" t="s">
        <v>123</v>
      </c>
      <c r="L96" s="65" t="s">
        <v>55</v>
      </c>
      <c r="M96" s="65" t="s">
        <v>124</v>
      </c>
      <c r="N96" s="50"/>
      <c r="O96" s="74">
        <f t="shared" si="12"/>
        <v>20000</v>
      </c>
      <c r="P96" s="66">
        <f t="shared" si="23"/>
        <v>10000</v>
      </c>
      <c r="Q96" s="66">
        <f t="shared" si="23"/>
        <v>10000</v>
      </c>
      <c r="R96" s="61"/>
      <c r="S96" s="53"/>
      <c r="T96" s="37"/>
      <c r="U96" s="37"/>
      <c r="V96" s="37"/>
      <c r="W96" s="37"/>
      <c r="X96" s="37"/>
      <c r="Y96" s="37"/>
      <c r="Z96" s="66">
        <f t="shared" si="23"/>
        <v>0</v>
      </c>
      <c r="AA96" s="66">
        <f t="shared" si="23"/>
        <v>0</v>
      </c>
      <c r="AB96" s="66">
        <f t="shared" si="23"/>
        <v>0</v>
      </c>
      <c r="AC96" s="66">
        <f t="shared" si="23"/>
        <v>0</v>
      </c>
    </row>
    <row r="97" spans="1:29" ht="30" customHeight="1" thickBot="1">
      <c r="A97" s="51"/>
      <c r="B97" s="50"/>
      <c r="C97" s="79" t="s">
        <v>120</v>
      </c>
      <c r="D97" s="63">
        <v>605</v>
      </c>
      <c r="E97" s="64">
        <v>1</v>
      </c>
      <c r="F97" s="64">
        <v>13</v>
      </c>
      <c r="G97" s="65" t="s">
        <v>26</v>
      </c>
      <c r="H97" s="65" t="s">
        <v>157</v>
      </c>
      <c r="I97" s="65" t="s">
        <v>15</v>
      </c>
      <c r="J97" s="65" t="s">
        <v>8</v>
      </c>
      <c r="K97" s="65" t="s">
        <v>123</v>
      </c>
      <c r="L97" s="65" t="s">
        <v>55</v>
      </c>
      <c r="M97" s="65" t="s">
        <v>104</v>
      </c>
      <c r="N97" s="50"/>
      <c r="O97" s="74">
        <f t="shared" si="12"/>
        <v>20000</v>
      </c>
      <c r="P97" s="66">
        <v>10000</v>
      </c>
      <c r="Q97" s="66">
        <v>10000</v>
      </c>
      <c r="R97" s="80">
        <f aca="true" t="shared" si="24" ref="R97:Y97">R99</f>
        <v>0</v>
      </c>
      <c r="S97" s="80">
        <f t="shared" si="24"/>
        <v>0</v>
      </c>
      <c r="T97" s="80">
        <f t="shared" si="24"/>
        <v>0</v>
      </c>
      <c r="U97" s="80">
        <f t="shared" si="24"/>
        <v>0</v>
      </c>
      <c r="V97" s="80">
        <f t="shared" si="24"/>
        <v>0</v>
      </c>
      <c r="W97" s="80">
        <f t="shared" si="24"/>
        <v>0</v>
      </c>
      <c r="X97" s="80">
        <f t="shared" si="24"/>
        <v>0</v>
      </c>
      <c r="Y97" s="80">
        <f t="shared" si="24"/>
        <v>0</v>
      </c>
      <c r="Z97" s="66">
        <f t="shared" si="23"/>
        <v>0</v>
      </c>
      <c r="AA97" s="66">
        <f t="shared" si="23"/>
        <v>0</v>
      </c>
      <c r="AB97" s="66">
        <f t="shared" si="23"/>
        <v>0</v>
      </c>
      <c r="AC97" s="66">
        <f t="shared" si="23"/>
        <v>0</v>
      </c>
    </row>
    <row r="98" spans="1:29" ht="30" customHeight="1" hidden="1">
      <c r="A98" s="51"/>
      <c r="B98" s="50"/>
      <c r="C98" s="67" t="s">
        <v>119</v>
      </c>
      <c r="D98" s="63">
        <v>612</v>
      </c>
      <c r="E98" s="64">
        <v>1</v>
      </c>
      <c r="F98" s="64">
        <v>13</v>
      </c>
      <c r="G98" s="65" t="s">
        <v>62</v>
      </c>
      <c r="H98" s="65" t="s">
        <v>11</v>
      </c>
      <c r="I98" s="65" t="s">
        <v>15</v>
      </c>
      <c r="J98" s="65" t="s">
        <v>9</v>
      </c>
      <c r="K98" s="65" t="s">
        <v>123</v>
      </c>
      <c r="L98" s="65" t="s">
        <v>55</v>
      </c>
      <c r="M98" s="63">
        <v>200</v>
      </c>
      <c r="N98" s="50"/>
      <c r="O98" s="74">
        <f t="shared" si="12"/>
        <v>0</v>
      </c>
      <c r="P98" s="66">
        <f t="shared" si="23"/>
        <v>0</v>
      </c>
      <c r="Q98" s="66">
        <f t="shared" si="23"/>
        <v>0</v>
      </c>
      <c r="R98" s="81"/>
      <c r="S98" s="81"/>
      <c r="T98" s="81"/>
      <c r="U98" s="81"/>
      <c r="V98" s="81"/>
      <c r="W98" s="81"/>
      <c r="X98" s="81"/>
      <c r="Y98" s="81"/>
      <c r="Z98" s="66">
        <f t="shared" si="23"/>
        <v>0</v>
      </c>
      <c r="AA98" s="66">
        <f t="shared" si="23"/>
        <v>0</v>
      </c>
      <c r="AB98" s="66">
        <f t="shared" si="23"/>
        <v>0</v>
      </c>
      <c r="AC98" s="66">
        <f t="shared" si="23"/>
        <v>0</v>
      </c>
    </row>
    <row r="99" spans="1:29" ht="30" customHeight="1" hidden="1">
      <c r="A99" s="51"/>
      <c r="B99" s="50"/>
      <c r="C99" s="70" t="s">
        <v>120</v>
      </c>
      <c r="D99" s="71">
        <v>612</v>
      </c>
      <c r="E99" s="72">
        <v>1</v>
      </c>
      <c r="F99" s="72">
        <v>13</v>
      </c>
      <c r="G99" s="73" t="s">
        <v>62</v>
      </c>
      <c r="H99" s="73" t="s">
        <v>11</v>
      </c>
      <c r="I99" s="73" t="s">
        <v>15</v>
      </c>
      <c r="J99" s="73" t="s">
        <v>9</v>
      </c>
      <c r="K99" s="73" t="s">
        <v>123</v>
      </c>
      <c r="L99" s="73" t="s">
        <v>55</v>
      </c>
      <c r="M99" s="71">
        <v>240</v>
      </c>
      <c r="N99" s="69"/>
      <c r="O99" s="74">
        <f t="shared" si="12"/>
        <v>0</v>
      </c>
      <c r="P99" s="74">
        <v>0</v>
      </c>
      <c r="Q99" s="74">
        <v>0</v>
      </c>
      <c r="R99" s="61"/>
      <c r="S99" s="53"/>
      <c r="T99" s="37"/>
      <c r="U99" s="37"/>
      <c r="V99" s="37"/>
      <c r="W99" s="37"/>
      <c r="X99" s="37"/>
      <c r="Y99" s="37"/>
      <c r="Z99" s="74">
        <v>0</v>
      </c>
      <c r="AA99" s="74">
        <v>0</v>
      </c>
      <c r="AB99" s="74">
        <v>0</v>
      </c>
      <c r="AC99" s="74">
        <v>0</v>
      </c>
    </row>
    <row r="100" spans="1:29" ht="30" customHeight="1" thickBot="1">
      <c r="A100" s="51"/>
      <c r="B100" s="50"/>
      <c r="C100" s="62" t="s">
        <v>39</v>
      </c>
      <c r="D100" s="63">
        <v>605</v>
      </c>
      <c r="E100" s="64">
        <v>2</v>
      </c>
      <c r="F100" s="64">
        <v>0</v>
      </c>
      <c r="G100" s="65"/>
      <c r="H100" s="65"/>
      <c r="I100" s="65"/>
      <c r="J100" s="65"/>
      <c r="K100" s="65"/>
      <c r="L100" s="65"/>
      <c r="M100" s="63"/>
      <c r="N100" s="50"/>
      <c r="O100" s="74">
        <f t="shared" si="12"/>
        <v>2014132</v>
      </c>
      <c r="P100" s="66">
        <f aca="true" t="shared" si="25" ref="P100:Q104">P101</f>
        <v>329069</v>
      </c>
      <c r="Q100" s="66">
        <f t="shared" si="25"/>
        <v>329069</v>
      </c>
      <c r="R100" s="80">
        <f aca="true" t="shared" si="26" ref="R100:Y100">R102</f>
        <v>0</v>
      </c>
      <c r="S100" s="80">
        <f t="shared" si="26"/>
        <v>0</v>
      </c>
      <c r="T100" s="80">
        <f t="shared" si="26"/>
        <v>0</v>
      </c>
      <c r="U100" s="80">
        <f t="shared" si="26"/>
        <v>0</v>
      </c>
      <c r="V100" s="80">
        <f t="shared" si="26"/>
        <v>0</v>
      </c>
      <c r="W100" s="80">
        <f t="shared" si="26"/>
        <v>0</v>
      </c>
      <c r="X100" s="80">
        <f t="shared" si="26"/>
        <v>0</v>
      </c>
      <c r="Y100" s="80">
        <f t="shared" si="26"/>
        <v>0</v>
      </c>
      <c r="Z100" s="66">
        <f aca="true" t="shared" si="27" ref="Z100:AC104">Z101</f>
        <v>332410</v>
      </c>
      <c r="AA100" s="66">
        <f t="shared" si="27"/>
        <v>332410</v>
      </c>
      <c r="AB100" s="66">
        <f t="shared" si="27"/>
        <v>345587</v>
      </c>
      <c r="AC100" s="66">
        <f t="shared" si="27"/>
        <v>345587</v>
      </c>
    </row>
    <row r="101" spans="1:29" ht="22.5" customHeight="1" thickBot="1">
      <c r="A101" s="51"/>
      <c r="B101" s="50"/>
      <c r="C101" s="62" t="s">
        <v>24</v>
      </c>
      <c r="D101" s="63">
        <v>605</v>
      </c>
      <c r="E101" s="64">
        <v>2</v>
      </c>
      <c r="F101" s="64">
        <v>3</v>
      </c>
      <c r="G101" s="65"/>
      <c r="H101" s="65"/>
      <c r="I101" s="65"/>
      <c r="J101" s="65"/>
      <c r="K101" s="65"/>
      <c r="L101" s="65"/>
      <c r="M101" s="63"/>
      <c r="N101" s="50"/>
      <c r="O101" s="74">
        <f t="shared" si="12"/>
        <v>2014132</v>
      </c>
      <c r="P101" s="66">
        <f t="shared" si="25"/>
        <v>329069</v>
      </c>
      <c r="Q101" s="66">
        <f t="shared" si="25"/>
        <v>329069</v>
      </c>
      <c r="R101" s="81"/>
      <c r="S101" s="81"/>
      <c r="T101" s="81"/>
      <c r="U101" s="81"/>
      <c r="V101" s="81"/>
      <c r="W101" s="81"/>
      <c r="X101" s="81"/>
      <c r="Y101" s="81"/>
      <c r="Z101" s="66">
        <f t="shared" si="27"/>
        <v>332410</v>
      </c>
      <c r="AA101" s="66">
        <f t="shared" si="27"/>
        <v>332410</v>
      </c>
      <c r="AB101" s="66">
        <f t="shared" si="27"/>
        <v>345587</v>
      </c>
      <c r="AC101" s="66">
        <f t="shared" si="27"/>
        <v>345587</v>
      </c>
    </row>
    <row r="102" spans="1:29" ht="95.25" customHeight="1" thickBot="1">
      <c r="A102" s="51"/>
      <c r="B102" s="50"/>
      <c r="C102" s="62" t="s">
        <v>111</v>
      </c>
      <c r="D102" s="63">
        <v>605</v>
      </c>
      <c r="E102" s="64">
        <v>2</v>
      </c>
      <c r="F102" s="64">
        <v>3</v>
      </c>
      <c r="G102" s="65" t="s">
        <v>26</v>
      </c>
      <c r="H102" s="65" t="s">
        <v>55</v>
      </c>
      <c r="I102" s="65" t="s">
        <v>38</v>
      </c>
      <c r="J102" s="65" t="s">
        <v>55</v>
      </c>
      <c r="K102" s="65" t="s">
        <v>112</v>
      </c>
      <c r="L102" s="65" t="s">
        <v>55</v>
      </c>
      <c r="M102" s="65"/>
      <c r="N102" s="50"/>
      <c r="O102" s="74">
        <f t="shared" si="12"/>
        <v>2014132</v>
      </c>
      <c r="P102" s="66">
        <f t="shared" si="25"/>
        <v>329069</v>
      </c>
      <c r="Q102" s="66">
        <f t="shared" si="25"/>
        <v>329069</v>
      </c>
      <c r="R102" s="61"/>
      <c r="S102" s="53"/>
      <c r="T102" s="37"/>
      <c r="U102" s="37"/>
      <c r="V102" s="37"/>
      <c r="W102" s="37"/>
      <c r="X102" s="37"/>
      <c r="Y102" s="37"/>
      <c r="Z102" s="66">
        <f t="shared" si="27"/>
        <v>332410</v>
      </c>
      <c r="AA102" s="66">
        <f t="shared" si="27"/>
        <v>332410</v>
      </c>
      <c r="AB102" s="66">
        <f t="shared" si="27"/>
        <v>345587</v>
      </c>
      <c r="AC102" s="66">
        <f t="shared" si="27"/>
        <v>345587</v>
      </c>
    </row>
    <row r="103" spans="1:29" ht="63.75" customHeight="1" thickBot="1">
      <c r="A103" s="51"/>
      <c r="B103" s="50"/>
      <c r="C103" s="62" t="s">
        <v>67</v>
      </c>
      <c r="D103" s="63">
        <v>605</v>
      </c>
      <c r="E103" s="64">
        <v>2</v>
      </c>
      <c r="F103" s="64">
        <v>3</v>
      </c>
      <c r="G103" s="65" t="s">
        <v>26</v>
      </c>
      <c r="H103" s="65" t="s">
        <v>12</v>
      </c>
      <c r="I103" s="65" t="s">
        <v>38</v>
      </c>
      <c r="J103" s="65" t="s">
        <v>55</v>
      </c>
      <c r="K103" s="65" t="s">
        <v>112</v>
      </c>
      <c r="L103" s="65" t="s">
        <v>55</v>
      </c>
      <c r="M103" s="65"/>
      <c r="N103" s="50"/>
      <c r="O103" s="74">
        <f t="shared" si="12"/>
        <v>2014132</v>
      </c>
      <c r="P103" s="66">
        <f t="shared" si="25"/>
        <v>329069</v>
      </c>
      <c r="Q103" s="66">
        <f t="shared" si="25"/>
        <v>329069</v>
      </c>
      <c r="R103" s="61"/>
      <c r="S103" s="53"/>
      <c r="T103" s="37"/>
      <c r="U103" s="37"/>
      <c r="V103" s="37"/>
      <c r="W103" s="37"/>
      <c r="X103" s="37"/>
      <c r="Y103" s="37"/>
      <c r="Z103" s="66">
        <f t="shared" si="27"/>
        <v>332410</v>
      </c>
      <c r="AA103" s="66">
        <f t="shared" si="27"/>
        <v>332410</v>
      </c>
      <c r="AB103" s="66">
        <f t="shared" si="27"/>
        <v>345587</v>
      </c>
      <c r="AC103" s="66">
        <f t="shared" si="27"/>
        <v>345587</v>
      </c>
    </row>
    <row r="104" spans="1:29" ht="33.75" customHeight="1" thickBot="1">
      <c r="A104" s="51"/>
      <c r="B104" s="50"/>
      <c r="C104" s="62" t="s">
        <v>113</v>
      </c>
      <c r="D104" s="63">
        <v>605</v>
      </c>
      <c r="E104" s="64">
        <v>2</v>
      </c>
      <c r="F104" s="64">
        <v>3</v>
      </c>
      <c r="G104" s="65" t="s">
        <v>26</v>
      </c>
      <c r="H104" s="65" t="s">
        <v>12</v>
      </c>
      <c r="I104" s="65" t="s">
        <v>15</v>
      </c>
      <c r="J104" s="65" t="s">
        <v>55</v>
      </c>
      <c r="K104" s="65" t="s">
        <v>112</v>
      </c>
      <c r="L104" s="65" t="s">
        <v>55</v>
      </c>
      <c r="M104" s="65"/>
      <c r="N104" s="50"/>
      <c r="O104" s="74">
        <f t="shared" si="12"/>
        <v>2014132</v>
      </c>
      <c r="P104" s="66">
        <f t="shared" si="25"/>
        <v>329069</v>
      </c>
      <c r="Q104" s="66">
        <f t="shared" si="25"/>
        <v>329069</v>
      </c>
      <c r="R104" s="61"/>
      <c r="S104" s="53"/>
      <c r="T104" s="37"/>
      <c r="U104" s="37"/>
      <c r="V104" s="37"/>
      <c r="W104" s="37"/>
      <c r="X104" s="37"/>
      <c r="Y104" s="37"/>
      <c r="Z104" s="66">
        <f t="shared" si="27"/>
        <v>332410</v>
      </c>
      <c r="AA104" s="66">
        <f t="shared" si="27"/>
        <v>332410</v>
      </c>
      <c r="AB104" s="66">
        <f t="shared" si="27"/>
        <v>345587</v>
      </c>
      <c r="AC104" s="66">
        <f t="shared" si="27"/>
        <v>345587</v>
      </c>
    </row>
    <row r="105" spans="1:29" ht="79.5" customHeight="1" thickBot="1">
      <c r="A105" s="51"/>
      <c r="B105" s="50"/>
      <c r="C105" s="62" t="s">
        <v>73</v>
      </c>
      <c r="D105" s="63">
        <v>605</v>
      </c>
      <c r="E105" s="64">
        <v>2</v>
      </c>
      <c r="F105" s="64">
        <v>3</v>
      </c>
      <c r="G105" s="65" t="s">
        <v>26</v>
      </c>
      <c r="H105" s="65" t="s">
        <v>12</v>
      </c>
      <c r="I105" s="65" t="s">
        <v>15</v>
      </c>
      <c r="J105" s="65" t="s">
        <v>12</v>
      </c>
      <c r="K105" s="65" t="s">
        <v>132</v>
      </c>
      <c r="L105" s="65" t="s">
        <v>9</v>
      </c>
      <c r="M105" s="65"/>
      <c r="N105" s="50"/>
      <c r="O105" s="74">
        <f t="shared" si="12"/>
        <v>2014132</v>
      </c>
      <c r="P105" s="66">
        <f>P106+P108</f>
        <v>329069</v>
      </c>
      <c r="Q105" s="66">
        <f>Q106+Q108</f>
        <v>329069</v>
      </c>
      <c r="R105" s="61"/>
      <c r="S105" s="53"/>
      <c r="T105" s="37"/>
      <c r="U105" s="37"/>
      <c r="V105" s="37"/>
      <c r="W105" s="37"/>
      <c r="X105" s="37"/>
      <c r="Y105" s="37"/>
      <c r="Z105" s="66">
        <f>Z106+Z108</f>
        <v>332410</v>
      </c>
      <c r="AA105" s="66">
        <f>AA106+AA108</f>
        <v>332410</v>
      </c>
      <c r="AB105" s="66">
        <f>AB106+AB108</f>
        <v>345587</v>
      </c>
      <c r="AC105" s="66">
        <f>AC106+AC108</f>
        <v>345587</v>
      </c>
    </row>
    <row r="106" spans="1:29" ht="95.25" customHeight="1" thickBot="1">
      <c r="A106" s="51"/>
      <c r="B106" s="50"/>
      <c r="C106" s="62" t="s">
        <v>115</v>
      </c>
      <c r="D106" s="63">
        <v>605</v>
      </c>
      <c r="E106" s="64">
        <v>2</v>
      </c>
      <c r="F106" s="64">
        <v>3</v>
      </c>
      <c r="G106" s="65" t="s">
        <v>26</v>
      </c>
      <c r="H106" s="65" t="s">
        <v>12</v>
      </c>
      <c r="I106" s="65" t="s">
        <v>15</v>
      </c>
      <c r="J106" s="65" t="s">
        <v>12</v>
      </c>
      <c r="K106" s="65" t="s">
        <v>132</v>
      </c>
      <c r="L106" s="65" t="s">
        <v>9</v>
      </c>
      <c r="M106" s="65" t="s">
        <v>116</v>
      </c>
      <c r="N106" s="50"/>
      <c r="O106" s="74">
        <f t="shared" si="12"/>
        <v>2014132</v>
      </c>
      <c r="P106" s="66">
        <f>P107</f>
        <v>329069</v>
      </c>
      <c r="Q106" s="66">
        <f>Q107</f>
        <v>329069</v>
      </c>
      <c r="R106" s="61"/>
      <c r="S106" s="53"/>
      <c r="T106" s="37"/>
      <c r="U106" s="37"/>
      <c r="V106" s="37"/>
      <c r="W106" s="37"/>
      <c r="X106" s="37"/>
      <c r="Y106" s="37"/>
      <c r="Z106" s="66">
        <f>Z107</f>
        <v>332410</v>
      </c>
      <c r="AA106" s="66">
        <f>AA107</f>
        <v>332410</v>
      </c>
      <c r="AB106" s="66">
        <f>AB107</f>
        <v>345587</v>
      </c>
      <c r="AC106" s="66">
        <f>AC107</f>
        <v>345587</v>
      </c>
    </row>
    <row r="107" spans="1:29" ht="32.25" customHeight="1" thickBot="1">
      <c r="A107" s="51"/>
      <c r="B107" s="69"/>
      <c r="C107" s="79" t="s">
        <v>117</v>
      </c>
      <c r="D107" s="71">
        <v>605</v>
      </c>
      <c r="E107" s="72">
        <v>2</v>
      </c>
      <c r="F107" s="72">
        <v>3</v>
      </c>
      <c r="G107" s="73" t="s">
        <v>26</v>
      </c>
      <c r="H107" s="73" t="s">
        <v>12</v>
      </c>
      <c r="I107" s="73" t="s">
        <v>15</v>
      </c>
      <c r="J107" s="73" t="s">
        <v>12</v>
      </c>
      <c r="K107" s="73" t="s">
        <v>132</v>
      </c>
      <c r="L107" s="73" t="s">
        <v>9</v>
      </c>
      <c r="M107" s="71">
        <v>120</v>
      </c>
      <c r="N107" s="69"/>
      <c r="O107" s="74">
        <f t="shared" si="12"/>
        <v>2014132</v>
      </c>
      <c r="P107" s="74">
        <v>329069</v>
      </c>
      <c r="Q107" s="74">
        <v>329069</v>
      </c>
      <c r="R107" s="61"/>
      <c r="S107" s="53"/>
      <c r="T107" s="37"/>
      <c r="U107" s="37"/>
      <c r="V107" s="37"/>
      <c r="W107" s="37"/>
      <c r="X107" s="37"/>
      <c r="Y107" s="37"/>
      <c r="Z107" s="74">
        <v>332410</v>
      </c>
      <c r="AA107" s="74">
        <v>332410</v>
      </c>
      <c r="AB107" s="74">
        <v>345587</v>
      </c>
      <c r="AC107" s="74">
        <v>345587</v>
      </c>
    </row>
    <row r="108" spans="1:29" ht="32.25" customHeight="1" hidden="1">
      <c r="A108" s="51"/>
      <c r="B108" s="50"/>
      <c r="C108" s="62" t="s">
        <v>119</v>
      </c>
      <c r="D108" s="63">
        <v>605</v>
      </c>
      <c r="E108" s="64">
        <v>2</v>
      </c>
      <c r="F108" s="64">
        <v>3</v>
      </c>
      <c r="G108" s="65" t="s">
        <v>26</v>
      </c>
      <c r="H108" s="65" t="s">
        <v>12</v>
      </c>
      <c r="I108" s="65" t="s">
        <v>15</v>
      </c>
      <c r="J108" s="65" t="s">
        <v>12</v>
      </c>
      <c r="K108" s="65" t="s">
        <v>132</v>
      </c>
      <c r="L108" s="65" t="s">
        <v>9</v>
      </c>
      <c r="M108" s="63">
        <v>200</v>
      </c>
      <c r="N108" s="50"/>
      <c r="O108" s="74">
        <f t="shared" si="12"/>
        <v>0</v>
      </c>
      <c r="P108" s="66">
        <f>P109</f>
        <v>0</v>
      </c>
      <c r="Q108" s="66">
        <f>Q109</f>
        <v>0</v>
      </c>
      <c r="R108" s="61"/>
      <c r="S108" s="53"/>
      <c r="T108" s="37"/>
      <c r="U108" s="37"/>
      <c r="V108" s="37"/>
      <c r="W108" s="37"/>
      <c r="X108" s="37"/>
      <c r="Y108" s="37"/>
      <c r="Z108" s="66">
        <f>Z109</f>
        <v>0</v>
      </c>
      <c r="AA108" s="66">
        <f>AA109</f>
        <v>0</v>
      </c>
      <c r="AB108" s="66">
        <f>AB109</f>
        <v>0</v>
      </c>
      <c r="AC108" s="66">
        <f>AC109</f>
        <v>0</v>
      </c>
    </row>
    <row r="109" spans="1:29" ht="48" customHeight="1" hidden="1">
      <c r="A109" s="51"/>
      <c r="B109" s="50"/>
      <c r="C109" s="79" t="s">
        <v>120</v>
      </c>
      <c r="D109" s="71">
        <v>605</v>
      </c>
      <c r="E109" s="72">
        <v>2</v>
      </c>
      <c r="F109" s="72">
        <v>3</v>
      </c>
      <c r="G109" s="73" t="s">
        <v>26</v>
      </c>
      <c r="H109" s="73" t="s">
        <v>12</v>
      </c>
      <c r="I109" s="73" t="s">
        <v>15</v>
      </c>
      <c r="J109" s="73" t="s">
        <v>12</v>
      </c>
      <c r="K109" s="73" t="s">
        <v>132</v>
      </c>
      <c r="L109" s="73" t="s">
        <v>9</v>
      </c>
      <c r="M109" s="71">
        <v>240</v>
      </c>
      <c r="N109" s="69"/>
      <c r="O109" s="74">
        <f t="shared" si="12"/>
        <v>0</v>
      </c>
      <c r="P109" s="74">
        <v>0</v>
      </c>
      <c r="Q109" s="74">
        <v>0</v>
      </c>
      <c r="R109" s="61"/>
      <c r="S109" s="53"/>
      <c r="T109" s="37"/>
      <c r="U109" s="37"/>
      <c r="V109" s="37"/>
      <c r="W109" s="37"/>
      <c r="X109" s="37"/>
      <c r="Y109" s="37"/>
      <c r="Z109" s="74">
        <v>0</v>
      </c>
      <c r="AA109" s="74">
        <v>0</v>
      </c>
      <c r="AB109" s="74">
        <v>0</v>
      </c>
      <c r="AC109" s="74">
        <v>0</v>
      </c>
    </row>
    <row r="110" spans="1:29" ht="31.5" thickBot="1">
      <c r="A110" s="51"/>
      <c r="B110" s="50"/>
      <c r="C110" s="62" t="s">
        <v>56</v>
      </c>
      <c r="D110" s="63">
        <v>605</v>
      </c>
      <c r="E110" s="64">
        <v>3</v>
      </c>
      <c r="F110" s="64">
        <v>0</v>
      </c>
      <c r="G110" s="65"/>
      <c r="H110" s="65"/>
      <c r="I110" s="65"/>
      <c r="J110" s="65"/>
      <c r="K110" s="65"/>
      <c r="L110" s="65"/>
      <c r="M110" s="63"/>
      <c r="N110" s="50"/>
      <c r="O110" s="74">
        <f t="shared" si="12"/>
        <v>114400</v>
      </c>
      <c r="P110" s="66">
        <f aca="true" t="shared" si="28" ref="P110:Q115">P111</f>
        <v>14400</v>
      </c>
      <c r="Q110" s="66">
        <f t="shared" si="28"/>
        <v>0</v>
      </c>
      <c r="R110" s="61"/>
      <c r="S110" s="53"/>
      <c r="T110" s="37"/>
      <c r="U110" s="37"/>
      <c r="V110" s="37"/>
      <c r="W110" s="37"/>
      <c r="X110" s="37"/>
      <c r="Y110" s="37"/>
      <c r="Z110" s="66">
        <f aca="true" t="shared" si="29" ref="Z110:AC116">Z111</f>
        <v>50000</v>
      </c>
      <c r="AA110" s="66">
        <f t="shared" si="29"/>
        <v>0</v>
      </c>
      <c r="AB110" s="66">
        <f t="shared" si="29"/>
        <v>50000</v>
      </c>
      <c r="AC110" s="66">
        <f t="shared" si="29"/>
        <v>0</v>
      </c>
    </row>
    <row r="111" spans="1:29" s="83" customFormat="1" ht="46.5" thickBot="1">
      <c r="A111" s="82"/>
      <c r="B111" s="50"/>
      <c r="C111" s="62" t="s">
        <v>216</v>
      </c>
      <c r="D111" s="63">
        <v>605</v>
      </c>
      <c r="E111" s="64">
        <v>3</v>
      </c>
      <c r="F111" s="64">
        <v>10</v>
      </c>
      <c r="G111" s="65"/>
      <c r="H111" s="65"/>
      <c r="I111" s="65"/>
      <c r="J111" s="65"/>
      <c r="K111" s="65"/>
      <c r="L111" s="65"/>
      <c r="M111" s="63"/>
      <c r="N111" s="50"/>
      <c r="O111" s="74">
        <f t="shared" si="12"/>
        <v>114400</v>
      </c>
      <c r="P111" s="66">
        <f t="shared" si="28"/>
        <v>14400</v>
      </c>
      <c r="Q111" s="66">
        <f t="shared" si="28"/>
        <v>0</v>
      </c>
      <c r="R111" s="61"/>
      <c r="S111" s="53"/>
      <c r="T111" s="37"/>
      <c r="U111" s="37"/>
      <c r="V111" s="37"/>
      <c r="W111" s="37"/>
      <c r="X111" s="37"/>
      <c r="Y111" s="37"/>
      <c r="Z111" s="66">
        <f t="shared" si="29"/>
        <v>50000</v>
      </c>
      <c r="AA111" s="66">
        <f t="shared" si="29"/>
        <v>0</v>
      </c>
      <c r="AB111" s="66">
        <f t="shared" si="29"/>
        <v>50000</v>
      </c>
      <c r="AC111" s="66">
        <f t="shared" si="29"/>
        <v>0</v>
      </c>
    </row>
    <row r="112" spans="1:29" ht="94.5" customHeight="1" thickBot="1">
      <c r="A112" s="51"/>
      <c r="B112" s="50"/>
      <c r="C112" s="62" t="s">
        <v>111</v>
      </c>
      <c r="D112" s="63">
        <v>605</v>
      </c>
      <c r="E112" s="64">
        <v>3</v>
      </c>
      <c r="F112" s="64">
        <v>10</v>
      </c>
      <c r="G112" s="65" t="s">
        <v>26</v>
      </c>
      <c r="H112" s="65" t="s">
        <v>55</v>
      </c>
      <c r="I112" s="65" t="s">
        <v>38</v>
      </c>
      <c r="J112" s="65" t="s">
        <v>55</v>
      </c>
      <c r="K112" s="65" t="s">
        <v>112</v>
      </c>
      <c r="L112" s="65" t="s">
        <v>55</v>
      </c>
      <c r="M112" s="65"/>
      <c r="N112" s="50"/>
      <c r="O112" s="74">
        <f t="shared" si="12"/>
        <v>114400</v>
      </c>
      <c r="P112" s="66">
        <f t="shared" si="28"/>
        <v>14400</v>
      </c>
      <c r="Q112" s="66">
        <f t="shared" si="28"/>
        <v>0</v>
      </c>
      <c r="R112" s="61"/>
      <c r="S112" s="53"/>
      <c r="T112" s="37"/>
      <c r="U112" s="37"/>
      <c r="V112" s="37"/>
      <c r="W112" s="37"/>
      <c r="X112" s="37"/>
      <c r="Y112" s="37"/>
      <c r="Z112" s="66">
        <f t="shared" si="29"/>
        <v>50000</v>
      </c>
      <c r="AA112" s="66">
        <f t="shared" si="29"/>
        <v>0</v>
      </c>
      <c r="AB112" s="66">
        <f t="shared" si="29"/>
        <v>50000</v>
      </c>
      <c r="AC112" s="66">
        <f t="shared" si="29"/>
        <v>0</v>
      </c>
    </row>
    <row r="113" spans="1:29" ht="62.25" thickBot="1">
      <c r="A113" s="51"/>
      <c r="B113" s="50"/>
      <c r="C113" s="62" t="s">
        <v>67</v>
      </c>
      <c r="D113" s="63">
        <v>605</v>
      </c>
      <c r="E113" s="64">
        <v>3</v>
      </c>
      <c r="F113" s="64">
        <v>10</v>
      </c>
      <c r="G113" s="65" t="s">
        <v>26</v>
      </c>
      <c r="H113" s="65" t="s">
        <v>12</v>
      </c>
      <c r="I113" s="65" t="s">
        <v>38</v>
      </c>
      <c r="J113" s="65" t="s">
        <v>55</v>
      </c>
      <c r="K113" s="65" t="s">
        <v>112</v>
      </c>
      <c r="L113" s="65" t="s">
        <v>55</v>
      </c>
      <c r="M113" s="65"/>
      <c r="N113" s="50"/>
      <c r="O113" s="74">
        <f t="shared" si="12"/>
        <v>114400</v>
      </c>
      <c r="P113" s="66">
        <f t="shared" si="28"/>
        <v>14400</v>
      </c>
      <c r="Q113" s="66">
        <f t="shared" si="28"/>
        <v>0</v>
      </c>
      <c r="R113" s="61"/>
      <c r="S113" s="53"/>
      <c r="T113" s="37"/>
      <c r="U113" s="37"/>
      <c r="V113" s="37"/>
      <c r="W113" s="37"/>
      <c r="X113" s="37"/>
      <c r="Y113" s="37"/>
      <c r="Z113" s="66">
        <f t="shared" si="29"/>
        <v>50000</v>
      </c>
      <c r="AA113" s="66">
        <f t="shared" si="29"/>
        <v>0</v>
      </c>
      <c r="AB113" s="66">
        <f t="shared" si="29"/>
        <v>50000</v>
      </c>
      <c r="AC113" s="66">
        <f t="shared" si="29"/>
        <v>0</v>
      </c>
    </row>
    <row r="114" spans="1:29" ht="46.5" thickBot="1">
      <c r="A114" s="51"/>
      <c r="B114" s="50"/>
      <c r="C114" s="62" t="s">
        <v>113</v>
      </c>
      <c r="D114" s="63">
        <v>605</v>
      </c>
      <c r="E114" s="64">
        <v>3</v>
      </c>
      <c r="F114" s="64">
        <v>10</v>
      </c>
      <c r="G114" s="65" t="s">
        <v>26</v>
      </c>
      <c r="H114" s="65" t="s">
        <v>12</v>
      </c>
      <c r="I114" s="65" t="s">
        <v>15</v>
      </c>
      <c r="J114" s="65" t="s">
        <v>55</v>
      </c>
      <c r="K114" s="65" t="s">
        <v>112</v>
      </c>
      <c r="L114" s="65" t="s">
        <v>55</v>
      </c>
      <c r="M114" s="65"/>
      <c r="N114" s="50"/>
      <c r="O114" s="74">
        <f t="shared" si="12"/>
        <v>114400</v>
      </c>
      <c r="P114" s="66">
        <f t="shared" si="28"/>
        <v>14400</v>
      </c>
      <c r="Q114" s="66">
        <f t="shared" si="28"/>
        <v>0</v>
      </c>
      <c r="R114" s="61"/>
      <c r="S114" s="53"/>
      <c r="T114" s="37"/>
      <c r="U114" s="37"/>
      <c r="V114" s="37"/>
      <c r="W114" s="37"/>
      <c r="X114" s="37"/>
      <c r="Y114" s="37"/>
      <c r="Z114" s="66">
        <f t="shared" si="29"/>
        <v>50000</v>
      </c>
      <c r="AA114" s="66">
        <f t="shared" si="29"/>
        <v>0</v>
      </c>
      <c r="AB114" s="66">
        <f t="shared" si="29"/>
        <v>50000</v>
      </c>
      <c r="AC114" s="66">
        <f t="shared" si="29"/>
        <v>0</v>
      </c>
    </row>
    <row r="115" spans="1:29" ht="46.5" thickBot="1">
      <c r="A115" s="51"/>
      <c r="B115" s="50"/>
      <c r="C115" s="62" t="s">
        <v>217</v>
      </c>
      <c r="D115" s="63">
        <v>605</v>
      </c>
      <c r="E115" s="64">
        <v>3</v>
      </c>
      <c r="F115" s="64">
        <v>10</v>
      </c>
      <c r="G115" s="65" t="s">
        <v>26</v>
      </c>
      <c r="H115" s="65" t="s">
        <v>12</v>
      </c>
      <c r="I115" s="65" t="s">
        <v>15</v>
      </c>
      <c r="J115" s="65" t="s">
        <v>9</v>
      </c>
      <c r="K115" s="65" t="s">
        <v>133</v>
      </c>
      <c r="L115" s="65" t="s">
        <v>55</v>
      </c>
      <c r="M115" s="65"/>
      <c r="N115" s="50"/>
      <c r="O115" s="74">
        <f t="shared" si="12"/>
        <v>114400</v>
      </c>
      <c r="P115" s="66">
        <f t="shared" si="28"/>
        <v>14400</v>
      </c>
      <c r="Q115" s="66">
        <f t="shared" si="28"/>
        <v>0</v>
      </c>
      <c r="R115" s="61"/>
      <c r="S115" s="53"/>
      <c r="T115" s="37"/>
      <c r="U115" s="37"/>
      <c r="V115" s="37"/>
      <c r="W115" s="37"/>
      <c r="X115" s="37"/>
      <c r="Y115" s="37"/>
      <c r="Z115" s="66">
        <f t="shared" si="29"/>
        <v>50000</v>
      </c>
      <c r="AA115" s="66">
        <f t="shared" si="29"/>
        <v>0</v>
      </c>
      <c r="AB115" s="66">
        <f t="shared" si="29"/>
        <v>50000</v>
      </c>
      <c r="AC115" s="66">
        <f t="shared" si="29"/>
        <v>0</v>
      </c>
    </row>
    <row r="116" spans="1:29" ht="31.5" thickBot="1">
      <c r="A116" s="51"/>
      <c r="B116" s="50"/>
      <c r="C116" s="62" t="s">
        <v>119</v>
      </c>
      <c r="D116" s="63">
        <v>605</v>
      </c>
      <c r="E116" s="64">
        <v>3</v>
      </c>
      <c r="F116" s="64">
        <v>10</v>
      </c>
      <c r="G116" s="65" t="s">
        <v>26</v>
      </c>
      <c r="H116" s="65" t="s">
        <v>12</v>
      </c>
      <c r="I116" s="65" t="s">
        <v>15</v>
      </c>
      <c r="J116" s="65" t="s">
        <v>9</v>
      </c>
      <c r="K116" s="65" t="s">
        <v>133</v>
      </c>
      <c r="L116" s="65" t="s">
        <v>55</v>
      </c>
      <c r="M116" s="63">
        <v>200</v>
      </c>
      <c r="N116" s="50"/>
      <c r="O116" s="74">
        <f t="shared" si="12"/>
        <v>114400</v>
      </c>
      <c r="P116" s="66">
        <f>P117</f>
        <v>14400</v>
      </c>
      <c r="Q116" s="66">
        <f>Q117</f>
        <v>0</v>
      </c>
      <c r="R116" s="61"/>
      <c r="S116" s="53"/>
      <c r="T116" s="37"/>
      <c r="U116" s="37"/>
      <c r="V116" s="37"/>
      <c r="W116" s="37"/>
      <c r="X116" s="37"/>
      <c r="Y116" s="37"/>
      <c r="Z116" s="66">
        <f t="shared" si="29"/>
        <v>50000</v>
      </c>
      <c r="AA116" s="66">
        <f t="shared" si="29"/>
        <v>0</v>
      </c>
      <c r="AB116" s="66">
        <f t="shared" si="29"/>
        <v>50000</v>
      </c>
      <c r="AC116" s="66">
        <f t="shared" si="29"/>
        <v>0</v>
      </c>
    </row>
    <row r="117" spans="1:29" ht="48" customHeight="1" thickBot="1">
      <c r="A117" s="51"/>
      <c r="B117" s="50"/>
      <c r="C117" s="79" t="s">
        <v>120</v>
      </c>
      <c r="D117" s="71">
        <v>605</v>
      </c>
      <c r="E117" s="72">
        <v>3</v>
      </c>
      <c r="F117" s="72">
        <v>10</v>
      </c>
      <c r="G117" s="73" t="s">
        <v>26</v>
      </c>
      <c r="H117" s="73" t="s">
        <v>12</v>
      </c>
      <c r="I117" s="73" t="s">
        <v>15</v>
      </c>
      <c r="J117" s="73" t="s">
        <v>9</v>
      </c>
      <c r="K117" s="73" t="s">
        <v>133</v>
      </c>
      <c r="L117" s="73" t="s">
        <v>55</v>
      </c>
      <c r="M117" s="71">
        <v>240</v>
      </c>
      <c r="N117" s="69"/>
      <c r="O117" s="74">
        <f t="shared" si="12"/>
        <v>114400</v>
      </c>
      <c r="P117" s="74">
        <v>14400</v>
      </c>
      <c r="Q117" s="74">
        <v>0</v>
      </c>
      <c r="R117" s="61"/>
      <c r="S117" s="53"/>
      <c r="T117" s="37"/>
      <c r="U117" s="37"/>
      <c r="V117" s="37"/>
      <c r="W117" s="37"/>
      <c r="X117" s="37"/>
      <c r="Y117" s="37"/>
      <c r="Z117" s="74">
        <v>50000</v>
      </c>
      <c r="AA117" s="74">
        <v>0</v>
      </c>
      <c r="AB117" s="74">
        <v>50000</v>
      </c>
      <c r="AC117" s="74">
        <v>0</v>
      </c>
    </row>
    <row r="118" spans="1:29" ht="15.75" thickBot="1">
      <c r="A118" s="51"/>
      <c r="B118" s="50"/>
      <c r="C118" s="62" t="s">
        <v>57</v>
      </c>
      <c r="D118" s="63">
        <v>605</v>
      </c>
      <c r="E118" s="64">
        <v>4</v>
      </c>
      <c r="F118" s="64">
        <v>0</v>
      </c>
      <c r="G118" s="65"/>
      <c r="H118" s="65"/>
      <c r="I118" s="65"/>
      <c r="J118" s="65"/>
      <c r="K118" s="65"/>
      <c r="L118" s="65"/>
      <c r="M118" s="63"/>
      <c r="N118" s="50"/>
      <c r="O118" s="74">
        <f t="shared" si="12"/>
        <v>29746818.77</v>
      </c>
      <c r="P118" s="66">
        <f aca="true" t="shared" si="30" ref="P118:AC118">P119+P160</f>
        <v>14433005.49</v>
      </c>
      <c r="Q118" s="66">
        <f t="shared" si="30"/>
        <v>5000</v>
      </c>
      <c r="R118" s="66">
        <f t="shared" si="30"/>
        <v>0</v>
      </c>
      <c r="S118" s="66">
        <f t="shared" si="30"/>
        <v>0</v>
      </c>
      <c r="T118" s="66">
        <f t="shared" si="30"/>
        <v>0</v>
      </c>
      <c r="U118" s="66">
        <f t="shared" si="30"/>
        <v>0</v>
      </c>
      <c r="V118" s="66">
        <f t="shared" si="30"/>
        <v>0</v>
      </c>
      <c r="W118" s="66">
        <f t="shared" si="30"/>
        <v>0</v>
      </c>
      <c r="X118" s="66">
        <f t="shared" si="30"/>
        <v>0</v>
      </c>
      <c r="Y118" s="66">
        <f t="shared" si="30"/>
        <v>0</v>
      </c>
      <c r="Z118" s="66">
        <f t="shared" si="30"/>
        <v>6975688.55</v>
      </c>
      <c r="AA118" s="66">
        <f t="shared" si="30"/>
        <v>0</v>
      </c>
      <c r="AB118" s="66">
        <f t="shared" si="30"/>
        <v>8333124.73</v>
      </c>
      <c r="AC118" s="66">
        <f t="shared" si="30"/>
        <v>0</v>
      </c>
    </row>
    <row r="119" spans="1:29" ht="15.75" thickBot="1">
      <c r="A119" s="51"/>
      <c r="B119" s="50"/>
      <c r="C119" s="62" t="s">
        <v>52</v>
      </c>
      <c r="D119" s="63">
        <v>605</v>
      </c>
      <c r="E119" s="64">
        <v>4</v>
      </c>
      <c r="F119" s="64">
        <v>9</v>
      </c>
      <c r="G119" s="65"/>
      <c r="H119" s="65"/>
      <c r="I119" s="65"/>
      <c r="J119" s="65"/>
      <c r="K119" s="65"/>
      <c r="L119" s="65"/>
      <c r="M119" s="63"/>
      <c r="N119" s="50"/>
      <c r="O119" s="74">
        <f t="shared" si="12"/>
        <v>29307318.77</v>
      </c>
      <c r="P119" s="66">
        <f aca="true" t="shared" si="31" ref="P119:AC119">P120+P147</f>
        <v>14298505.49</v>
      </c>
      <c r="Q119" s="66">
        <f t="shared" si="31"/>
        <v>0</v>
      </c>
      <c r="R119" s="66">
        <f t="shared" si="31"/>
        <v>0</v>
      </c>
      <c r="S119" s="66">
        <f t="shared" si="31"/>
        <v>0</v>
      </c>
      <c r="T119" s="66">
        <f t="shared" si="31"/>
        <v>0</v>
      </c>
      <c r="U119" s="66">
        <f t="shared" si="31"/>
        <v>0</v>
      </c>
      <c r="V119" s="66">
        <f t="shared" si="31"/>
        <v>0</v>
      </c>
      <c r="W119" s="66">
        <f t="shared" si="31"/>
        <v>0</v>
      </c>
      <c r="X119" s="66">
        <f t="shared" si="31"/>
        <v>0</v>
      </c>
      <c r="Y119" s="66">
        <f t="shared" si="31"/>
        <v>0</v>
      </c>
      <c r="Z119" s="66">
        <f t="shared" si="31"/>
        <v>6825688.55</v>
      </c>
      <c r="AA119" s="66">
        <f t="shared" si="31"/>
        <v>0</v>
      </c>
      <c r="AB119" s="66">
        <f t="shared" si="31"/>
        <v>8183124.73</v>
      </c>
      <c r="AC119" s="66">
        <f t="shared" si="31"/>
        <v>0</v>
      </c>
    </row>
    <row r="120" spans="1:29" ht="96.75" customHeight="1" thickBot="1">
      <c r="A120" s="51"/>
      <c r="B120" s="50"/>
      <c r="C120" s="62" t="s">
        <v>111</v>
      </c>
      <c r="D120" s="63">
        <v>605</v>
      </c>
      <c r="E120" s="64">
        <v>4</v>
      </c>
      <c r="F120" s="64">
        <v>9</v>
      </c>
      <c r="G120" s="65" t="s">
        <v>26</v>
      </c>
      <c r="H120" s="65" t="s">
        <v>55</v>
      </c>
      <c r="I120" s="65" t="s">
        <v>38</v>
      </c>
      <c r="J120" s="65" t="s">
        <v>55</v>
      </c>
      <c r="K120" s="65" t="s">
        <v>112</v>
      </c>
      <c r="L120" s="65" t="s">
        <v>55</v>
      </c>
      <c r="M120" s="65"/>
      <c r="N120" s="50"/>
      <c r="O120" s="74">
        <f t="shared" si="12"/>
        <v>29307318.77</v>
      </c>
      <c r="P120" s="66">
        <f>P121</f>
        <v>14298505.49</v>
      </c>
      <c r="Q120" s="66">
        <f aca="true" t="shared" si="32" ref="Q120:AC120">Q121</f>
        <v>0</v>
      </c>
      <c r="R120" s="66">
        <f t="shared" si="32"/>
        <v>0</v>
      </c>
      <c r="S120" s="66">
        <f t="shared" si="32"/>
        <v>0</v>
      </c>
      <c r="T120" s="66">
        <f t="shared" si="32"/>
        <v>0</v>
      </c>
      <c r="U120" s="66">
        <f t="shared" si="32"/>
        <v>0</v>
      </c>
      <c r="V120" s="66">
        <f t="shared" si="32"/>
        <v>0</v>
      </c>
      <c r="W120" s="66">
        <f t="shared" si="32"/>
        <v>0</v>
      </c>
      <c r="X120" s="66">
        <f t="shared" si="32"/>
        <v>0</v>
      </c>
      <c r="Y120" s="66">
        <f t="shared" si="32"/>
        <v>0</v>
      </c>
      <c r="Z120" s="66">
        <f t="shared" si="32"/>
        <v>6825688.55</v>
      </c>
      <c r="AA120" s="66">
        <f t="shared" si="32"/>
        <v>0</v>
      </c>
      <c r="AB120" s="66">
        <f>AB121</f>
        <v>8183124.73</v>
      </c>
      <c r="AC120" s="66">
        <f t="shared" si="32"/>
        <v>0</v>
      </c>
    </row>
    <row r="121" spans="1:29" ht="66.75" customHeight="1" thickBot="1">
      <c r="A121" s="51"/>
      <c r="B121" s="50"/>
      <c r="C121" s="62" t="s">
        <v>74</v>
      </c>
      <c r="D121" s="63">
        <v>605</v>
      </c>
      <c r="E121" s="64">
        <v>4</v>
      </c>
      <c r="F121" s="64">
        <v>9</v>
      </c>
      <c r="G121" s="65" t="s">
        <v>26</v>
      </c>
      <c r="H121" s="65" t="s">
        <v>8</v>
      </c>
      <c r="I121" s="65" t="s">
        <v>38</v>
      </c>
      <c r="J121" s="65" t="s">
        <v>55</v>
      </c>
      <c r="K121" s="65" t="s">
        <v>112</v>
      </c>
      <c r="L121" s="65" t="s">
        <v>55</v>
      </c>
      <c r="M121" s="65"/>
      <c r="N121" s="50"/>
      <c r="O121" s="74">
        <f t="shared" si="12"/>
        <v>29307318.77</v>
      </c>
      <c r="P121" s="66">
        <f>P122</f>
        <v>14298505.49</v>
      </c>
      <c r="Q121" s="66">
        <f>Q122</f>
        <v>0</v>
      </c>
      <c r="R121" s="61"/>
      <c r="S121" s="53"/>
      <c r="T121" s="37"/>
      <c r="U121" s="37"/>
      <c r="V121" s="37"/>
      <c r="W121" s="37"/>
      <c r="X121" s="37"/>
      <c r="Y121" s="37"/>
      <c r="Z121" s="66">
        <f>Z122</f>
        <v>6825688.55</v>
      </c>
      <c r="AA121" s="66">
        <f>AA122</f>
        <v>0</v>
      </c>
      <c r="AB121" s="66">
        <f>AB122</f>
        <v>8183124.73</v>
      </c>
      <c r="AC121" s="66">
        <f>AC122</f>
        <v>0</v>
      </c>
    </row>
    <row r="122" spans="1:29" ht="15.75" thickBot="1">
      <c r="A122" s="51"/>
      <c r="B122" s="50"/>
      <c r="C122" s="62" t="s">
        <v>134</v>
      </c>
      <c r="D122" s="63">
        <v>605</v>
      </c>
      <c r="E122" s="64">
        <v>4</v>
      </c>
      <c r="F122" s="64">
        <v>9</v>
      </c>
      <c r="G122" s="65" t="s">
        <v>26</v>
      </c>
      <c r="H122" s="65" t="s">
        <v>8</v>
      </c>
      <c r="I122" s="65" t="s">
        <v>15</v>
      </c>
      <c r="J122" s="65" t="s">
        <v>55</v>
      </c>
      <c r="K122" s="65" t="s">
        <v>112</v>
      </c>
      <c r="L122" s="65" t="s">
        <v>55</v>
      </c>
      <c r="M122" s="65"/>
      <c r="N122" s="50"/>
      <c r="O122" s="74">
        <f t="shared" si="12"/>
        <v>29307318.77</v>
      </c>
      <c r="P122" s="66">
        <f>P123+P126+P132+P129+P135+P138+P141</f>
        <v>14298505.49</v>
      </c>
      <c r="Q122" s="66">
        <f aca="true" t="shared" si="33" ref="Q122:AC122">Q123+Q126+Q132+Q129+Q135+Q138+Q141</f>
        <v>0</v>
      </c>
      <c r="R122" s="66">
        <f t="shared" si="33"/>
        <v>0</v>
      </c>
      <c r="S122" s="66">
        <f t="shared" si="33"/>
        <v>0</v>
      </c>
      <c r="T122" s="66">
        <f t="shared" si="33"/>
        <v>0</v>
      </c>
      <c r="U122" s="66">
        <f t="shared" si="33"/>
        <v>0</v>
      </c>
      <c r="V122" s="66">
        <f t="shared" si="33"/>
        <v>0</v>
      </c>
      <c r="W122" s="66">
        <f t="shared" si="33"/>
        <v>0</v>
      </c>
      <c r="X122" s="66">
        <f t="shared" si="33"/>
        <v>0</v>
      </c>
      <c r="Y122" s="66" t="e">
        <f t="shared" si="33"/>
        <v>#VALUE!</v>
      </c>
      <c r="Z122" s="66">
        <f t="shared" si="33"/>
        <v>6825688.55</v>
      </c>
      <c r="AA122" s="66">
        <f t="shared" si="33"/>
        <v>0</v>
      </c>
      <c r="AB122" s="66">
        <f t="shared" si="33"/>
        <v>8183124.73</v>
      </c>
      <c r="AC122" s="66">
        <f t="shared" si="33"/>
        <v>0</v>
      </c>
    </row>
    <row r="123" spans="1:29" ht="46.5" thickBot="1">
      <c r="A123" s="51"/>
      <c r="B123" s="50"/>
      <c r="C123" s="62" t="s">
        <v>135</v>
      </c>
      <c r="D123" s="63">
        <v>605</v>
      </c>
      <c r="E123" s="64">
        <v>4</v>
      </c>
      <c r="F123" s="64">
        <v>9</v>
      </c>
      <c r="G123" s="65" t="s">
        <v>26</v>
      </c>
      <c r="H123" s="65" t="s">
        <v>8</v>
      </c>
      <c r="I123" s="65" t="s">
        <v>15</v>
      </c>
      <c r="J123" s="65" t="s">
        <v>9</v>
      </c>
      <c r="K123" s="65" t="s">
        <v>23</v>
      </c>
      <c r="L123" s="65" t="s">
        <v>55</v>
      </c>
      <c r="M123" s="65"/>
      <c r="N123" s="50"/>
      <c r="O123" s="74">
        <f aca="true" t="shared" si="34" ref="O123:O254">P123+Q123+Z123+AA123+AB123+AC123</f>
        <v>60000</v>
      </c>
      <c r="P123" s="66">
        <f>P124</f>
        <v>0</v>
      </c>
      <c r="Q123" s="66">
        <f>Q124</f>
        <v>0</v>
      </c>
      <c r="R123" s="61"/>
      <c r="S123" s="53"/>
      <c r="T123" s="37"/>
      <c r="U123" s="37"/>
      <c r="V123" s="37"/>
      <c r="W123" s="37"/>
      <c r="X123" s="37"/>
      <c r="Y123" s="37"/>
      <c r="Z123" s="66">
        <f aca="true" t="shared" si="35" ref="Z123:AC124">Z124</f>
        <v>30000</v>
      </c>
      <c r="AA123" s="66">
        <f t="shared" si="35"/>
        <v>0</v>
      </c>
      <c r="AB123" s="66">
        <f t="shared" si="35"/>
        <v>30000</v>
      </c>
      <c r="AC123" s="66">
        <f t="shared" si="35"/>
        <v>0</v>
      </c>
    </row>
    <row r="124" spans="1:29" ht="31.5" thickBot="1">
      <c r="A124" s="84"/>
      <c r="B124" s="50"/>
      <c r="C124" s="62" t="s">
        <v>119</v>
      </c>
      <c r="D124" s="63">
        <v>605</v>
      </c>
      <c r="E124" s="64">
        <v>4</v>
      </c>
      <c r="F124" s="64">
        <v>9</v>
      </c>
      <c r="G124" s="65" t="s">
        <v>26</v>
      </c>
      <c r="H124" s="65" t="s">
        <v>8</v>
      </c>
      <c r="I124" s="65" t="s">
        <v>15</v>
      </c>
      <c r="J124" s="65" t="s">
        <v>9</v>
      </c>
      <c r="K124" s="65" t="s">
        <v>23</v>
      </c>
      <c r="L124" s="65" t="s">
        <v>55</v>
      </c>
      <c r="M124" s="63">
        <v>200</v>
      </c>
      <c r="N124" s="50"/>
      <c r="O124" s="74">
        <f t="shared" si="34"/>
        <v>60000</v>
      </c>
      <c r="P124" s="66">
        <f>SUM(P125)</f>
        <v>0</v>
      </c>
      <c r="Q124" s="66">
        <f>Q125</f>
        <v>0</v>
      </c>
      <c r="R124" s="61"/>
      <c r="S124" s="53"/>
      <c r="T124" s="37"/>
      <c r="U124" s="37"/>
      <c r="V124" s="37"/>
      <c r="W124" s="37"/>
      <c r="X124" s="37"/>
      <c r="Y124" s="37"/>
      <c r="Z124" s="66">
        <f t="shared" si="35"/>
        <v>30000</v>
      </c>
      <c r="AA124" s="66">
        <f t="shared" si="35"/>
        <v>0</v>
      </c>
      <c r="AB124" s="66">
        <f t="shared" si="35"/>
        <v>30000</v>
      </c>
      <c r="AC124" s="66">
        <f t="shared" si="35"/>
        <v>0</v>
      </c>
    </row>
    <row r="125" spans="1:29" ht="46.5" thickBot="1">
      <c r="A125" s="84"/>
      <c r="B125" s="50"/>
      <c r="C125" s="79" t="s">
        <v>120</v>
      </c>
      <c r="D125" s="71">
        <v>605</v>
      </c>
      <c r="E125" s="72">
        <v>4</v>
      </c>
      <c r="F125" s="72">
        <v>9</v>
      </c>
      <c r="G125" s="73" t="s">
        <v>26</v>
      </c>
      <c r="H125" s="73" t="s">
        <v>8</v>
      </c>
      <c r="I125" s="73" t="s">
        <v>15</v>
      </c>
      <c r="J125" s="73" t="s">
        <v>9</v>
      </c>
      <c r="K125" s="73" t="s">
        <v>23</v>
      </c>
      <c r="L125" s="73" t="s">
        <v>55</v>
      </c>
      <c r="M125" s="71">
        <v>240</v>
      </c>
      <c r="N125" s="69"/>
      <c r="O125" s="74">
        <f t="shared" si="34"/>
        <v>60000</v>
      </c>
      <c r="P125" s="74">
        <v>0</v>
      </c>
      <c r="Q125" s="74">
        <v>0</v>
      </c>
      <c r="R125" s="37"/>
      <c r="S125" s="85"/>
      <c r="T125" s="49"/>
      <c r="U125" s="49"/>
      <c r="V125" s="49"/>
      <c r="W125" s="49"/>
      <c r="X125" s="49"/>
      <c r="Y125" s="54" t="s">
        <v>45</v>
      </c>
      <c r="Z125" s="74">
        <v>30000</v>
      </c>
      <c r="AA125" s="74">
        <v>0</v>
      </c>
      <c r="AB125" s="74">
        <v>30000</v>
      </c>
      <c r="AC125" s="74">
        <v>0</v>
      </c>
    </row>
    <row r="126" spans="2:29" ht="45" customHeight="1">
      <c r="B126" s="50"/>
      <c r="C126" s="155" t="s">
        <v>101</v>
      </c>
      <c r="D126" s="63">
        <v>605</v>
      </c>
      <c r="E126" s="64">
        <v>4</v>
      </c>
      <c r="F126" s="64">
        <v>9</v>
      </c>
      <c r="G126" s="65" t="s">
        <v>26</v>
      </c>
      <c r="H126" s="65" t="s">
        <v>8</v>
      </c>
      <c r="I126" s="65" t="s">
        <v>15</v>
      </c>
      <c r="J126" s="65" t="s">
        <v>9</v>
      </c>
      <c r="K126" s="65" t="s">
        <v>123</v>
      </c>
      <c r="L126" s="65" t="s">
        <v>55</v>
      </c>
      <c r="M126" s="65"/>
      <c r="N126" s="50"/>
      <c r="O126" s="74">
        <f t="shared" si="34"/>
        <v>129572.91</v>
      </c>
      <c r="P126" s="66">
        <f>P127</f>
        <v>109572.91</v>
      </c>
      <c r="Q126" s="66">
        <f>Q127</f>
        <v>0</v>
      </c>
      <c r="Z126" s="66">
        <f aca="true" t="shared" si="36" ref="Z126:AC127">Z127</f>
        <v>10000</v>
      </c>
      <c r="AA126" s="66">
        <f t="shared" si="36"/>
        <v>0</v>
      </c>
      <c r="AB126" s="66">
        <f t="shared" si="36"/>
        <v>10000</v>
      </c>
      <c r="AC126" s="66">
        <f t="shared" si="36"/>
        <v>0</v>
      </c>
    </row>
    <row r="127" spans="2:29" ht="30.75">
      <c r="B127" s="50"/>
      <c r="C127" s="62" t="s">
        <v>119</v>
      </c>
      <c r="D127" s="63">
        <v>605</v>
      </c>
      <c r="E127" s="64">
        <v>4</v>
      </c>
      <c r="F127" s="64">
        <v>9</v>
      </c>
      <c r="G127" s="65" t="s">
        <v>26</v>
      </c>
      <c r="H127" s="65" t="s">
        <v>8</v>
      </c>
      <c r="I127" s="65" t="s">
        <v>15</v>
      </c>
      <c r="J127" s="65" t="s">
        <v>9</v>
      </c>
      <c r="K127" s="65" t="s">
        <v>123</v>
      </c>
      <c r="L127" s="65" t="s">
        <v>55</v>
      </c>
      <c r="M127" s="63">
        <v>200</v>
      </c>
      <c r="N127" s="50"/>
      <c r="O127" s="74">
        <f t="shared" si="34"/>
        <v>129572.91</v>
      </c>
      <c r="P127" s="66">
        <f>P128</f>
        <v>109572.91</v>
      </c>
      <c r="Q127" s="66">
        <f>Q128</f>
        <v>0</v>
      </c>
      <c r="R127" s="40">
        <v>0</v>
      </c>
      <c r="Z127" s="66">
        <f t="shared" si="36"/>
        <v>10000</v>
      </c>
      <c r="AA127" s="66">
        <f t="shared" si="36"/>
        <v>0</v>
      </c>
      <c r="AB127" s="66">
        <f t="shared" si="36"/>
        <v>10000</v>
      </c>
      <c r="AC127" s="66">
        <f t="shared" si="36"/>
        <v>0</v>
      </c>
    </row>
    <row r="128" spans="2:29" ht="46.5">
      <c r="B128" s="50"/>
      <c r="C128" s="79" t="s">
        <v>120</v>
      </c>
      <c r="D128" s="71">
        <v>605</v>
      </c>
      <c r="E128" s="72">
        <v>4</v>
      </c>
      <c r="F128" s="72">
        <v>9</v>
      </c>
      <c r="G128" s="73" t="s">
        <v>26</v>
      </c>
      <c r="H128" s="73" t="s">
        <v>8</v>
      </c>
      <c r="I128" s="73" t="s">
        <v>15</v>
      </c>
      <c r="J128" s="73" t="s">
        <v>9</v>
      </c>
      <c r="K128" s="73" t="s">
        <v>123</v>
      </c>
      <c r="L128" s="73" t="s">
        <v>55</v>
      </c>
      <c r="M128" s="71">
        <v>240</v>
      </c>
      <c r="N128" s="69"/>
      <c r="O128" s="74">
        <f t="shared" si="34"/>
        <v>129572.91</v>
      </c>
      <c r="P128" s="74">
        <v>109572.91</v>
      </c>
      <c r="Q128" s="74">
        <v>0</v>
      </c>
      <c r="R128" s="86">
        <f aca="true" t="shared" si="37" ref="R128:Y128">R127-R125</f>
        <v>0</v>
      </c>
      <c r="S128" s="86">
        <f t="shared" si="37"/>
        <v>0</v>
      </c>
      <c r="T128" s="86">
        <f t="shared" si="37"/>
        <v>0</v>
      </c>
      <c r="U128" s="86">
        <f t="shared" si="37"/>
        <v>0</v>
      </c>
      <c r="V128" s="86">
        <f t="shared" si="37"/>
        <v>0</v>
      </c>
      <c r="W128" s="86">
        <f t="shared" si="37"/>
        <v>0</v>
      </c>
      <c r="X128" s="86">
        <f t="shared" si="37"/>
        <v>0</v>
      </c>
      <c r="Y128" s="86" t="e">
        <f t="shared" si="37"/>
        <v>#VALUE!</v>
      </c>
      <c r="Z128" s="74">
        <v>10000</v>
      </c>
      <c r="AA128" s="74">
        <v>0</v>
      </c>
      <c r="AB128" s="74">
        <v>10000</v>
      </c>
      <c r="AC128" s="74">
        <v>0</v>
      </c>
    </row>
    <row r="129" spans="2:29" ht="30.75">
      <c r="B129" s="50"/>
      <c r="C129" s="79" t="s">
        <v>136</v>
      </c>
      <c r="D129" s="63">
        <v>605</v>
      </c>
      <c r="E129" s="64">
        <v>4</v>
      </c>
      <c r="F129" s="64">
        <v>9</v>
      </c>
      <c r="G129" s="65" t="s">
        <v>26</v>
      </c>
      <c r="H129" s="65" t="s">
        <v>8</v>
      </c>
      <c r="I129" s="65" t="s">
        <v>15</v>
      </c>
      <c r="J129" s="65" t="s">
        <v>9</v>
      </c>
      <c r="K129" s="65" t="s">
        <v>127</v>
      </c>
      <c r="L129" s="65" t="s">
        <v>55</v>
      </c>
      <c r="M129" s="65"/>
      <c r="N129" s="69"/>
      <c r="O129" s="74">
        <f t="shared" si="34"/>
        <v>27745807.76</v>
      </c>
      <c r="P129" s="66">
        <f>P130</f>
        <v>13616994.48</v>
      </c>
      <c r="Q129" s="74">
        <f>SUM(Q130)</f>
        <v>0</v>
      </c>
      <c r="R129" s="132"/>
      <c r="S129" s="132"/>
      <c r="T129" s="132"/>
      <c r="U129" s="132"/>
      <c r="V129" s="132"/>
      <c r="W129" s="132"/>
      <c r="X129" s="132"/>
      <c r="Y129" s="132"/>
      <c r="Z129" s="66">
        <f>Z130</f>
        <v>6385688.55</v>
      </c>
      <c r="AA129" s="74">
        <f>SUM(AA130)</f>
        <v>0</v>
      </c>
      <c r="AB129" s="66">
        <f>AB130</f>
        <v>7743124.73</v>
      </c>
      <c r="AC129" s="74">
        <f>SUM(AC130)</f>
        <v>0</v>
      </c>
    </row>
    <row r="130" spans="2:29" ht="30.75">
      <c r="B130" s="50"/>
      <c r="C130" s="62" t="s">
        <v>119</v>
      </c>
      <c r="D130" s="63">
        <v>605</v>
      </c>
      <c r="E130" s="64">
        <v>4</v>
      </c>
      <c r="F130" s="64">
        <v>9</v>
      </c>
      <c r="G130" s="65" t="s">
        <v>26</v>
      </c>
      <c r="H130" s="65" t="s">
        <v>8</v>
      </c>
      <c r="I130" s="65" t="s">
        <v>15</v>
      </c>
      <c r="J130" s="65" t="s">
        <v>9</v>
      </c>
      <c r="K130" s="65" t="s">
        <v>127</v>
      </c>
      <c r="L130" s="65" t="s">
        <v>55</v>
      </c>
      <c r="M130" s="63">
        <v>200</v>
      </c>
      <c r="N130" s="69"/>
      <c r="O130" s="74">
        <f t="shared" si="34"/>
        <v>27745807.76</v>
      </c>
      <c r="P130" s="66">
        <f>P131</f>
        <v>13616994.48</v>
      </c>
      <c r="Q130" s="74">
        <f>SUM(Q131)</f>
        <v>0</v>
      </c>
      <c r="R130" s="132"/>
      <c r="S130" s="132"/>
      <c r="T130" s="132"/>
      <c r="U130" s="132"/>
      <c r="V130" s="132"/>
      <c r="W130" s="132"/>
      <c r="X130" s="132"/>
      <c r="Y130" s="132"/>
      <c r="Z130" s="66">
        <f>Z131</f>
        <v>6385688.55</v>
      </c>
      <c r="AA130" s="74">
        <f>SUM(AA131)</f>
        <v>0</v>
      </c>
      <c r="AB130" s="66">
        <f>AB131</f>
        <v>7743124.73</v>
      </c>
      <c r="AC130" s="74">
        <f>SUM(AC131)</f>
        <v>0</v>
      </c>
    </row>
    <row r="131" spans="2:29" ht="46.5">
      <c r="B131" s="50"/>
      <c r="C131" s="79" t="s">
        <v>120</v>
      </c>
      <c r="D131" s="71">
        <v>605</v>
      </c>
      <c r="E131" s="72">
        <v>4</v>
      </c>
      <c r="F131" s="72">
        <v>9</v>
      </c>
      <c r="G131" s="73" t="s">
        <v>26</v>
      </c>
      <c r="H131" s="73" t="s">
        <v>8</v>
      </c>
      <c r="I131" s="73" t="s">
        <v>15</v>
      </c>
      <c r="J131" s="73" t="s">
        <v>9</v>
      </c>
      <c r="K131" s="73" t="s">
        <v>127</v>
      </c>
      <c r="L131" s="73" t="s">
        <v>55</v>
      </c>
      <c r="M131" s="71">
        <v>240</v>
      </c>
      <c r="N131" s="69"/>
      <c r="O131" s="74">
        <f t="shared" si="34"/>
        <v>27745807.76</v>
      </c>
      <c r="P131" s="74">
        <v>13616994.48</v>
      </c>
      <c r="Q131" s="74">
        <v>0</v>
      </c>
      <c r="R131" s="132"/>
      <c r="S131" s="132"/>
      <c r="T131" s="132"/>
      <c r="U131" s="132"/>
      <c r="V131" s="132"/>
      <c r="W131" s="132"/>
      <c r="X131" s="132"/>
      <c r="Y131" s="132"/>
      <c r="Z131" s="74">
        <v>6385688.55</v>
      </c>
      <c r="AA131" s="74">
        <v>0</v>
      </c>
      <c r="AB131" s="74">
        <v>7743124.73</v>
      </c>
      <c r="AC131" s="74">
        <v>0</v>
      </c>
    </row>
    <row r="132" spans="2:29" ht="30.75">
      <c r="B132" s="50"/>
      <c r="C132" s="62" t="s">
        <v>77</v>
      </c>
      <c r="D132" s="63">
        <v>605</v>
      </c>
      <c r="E132" s="64">
        <v>4</v>
      </c>
      <c r="F132" s="64">
        <v>9</v>
      </c>
      <c r="G132" s="65" t="s">
        <v>26</v>
      </c>
      <c r="H132" s="65" t="s">
        <v>8</v>
      </c>
      <c r="I132" s="65" t="s">
        <v>15</v>
      </c>
      <c r="J132" s="65" t="s">
        <v>9</v>
      </c>
      <c r="K132" s="65" t="s">
        <v>133</v>
      </c>
      <c r="L132" s="65" t="s">
        <v>55</v>
      </c>
      <c r="M132" s="65"/>
      <c r="N132" s="50"/>
      <c r="O132" s="74">
        <f t="shared" si="34"/>
        <v>771938.1</v>
      </c>
      <c r="P132" s="66">
        <f>P133</f>
        <v>571938.1</v>
      </c>
      <c r="Q132" s="66">
        <f>Q133</f>
        <v>0</v>
      </c>
      <c r="R132" s="86">
        <f aca="true" t="shared" si="38" ref="R132:Y132">R127-R125</f>
        <v>0</v>
      </c>
      <c r="S132" s="86">
        <f t="shared" si="38"/>
        <v>0</v>
      </c>
      <c r="T132" s="86">
        <f t="shared" si="38"/>
        <v>0</v>
      </c>
      <c r="U132" s="86">
        <f t="shared" si="38"/>
        <v>0</v>
      </c>
      <c r="V132" s="86">
        <f t="shared" si="38"/>
        <v>0</v>
      </c>
      <c r="W132" s="86">
        <f t="shared" si="38"/>
        <v>0</v>
      </c>
      <c r="X132" s="86">
        <f t="shared" si="38"/>
        <v>0</v>
      </c>
      <c r="Y132" s="86" t="e">
        <f t="shared" si="38"/>
        <v>#VALUE!</v>
      </c>
      <c r="Z132" s="66">
        <f aca="true" t="shared" si="39" ref="Z132:AC133">Z133</f>
        <v>100000</v>
      </c>
      <c r="AA132" s="66">
        <f t="shared" si="39"/>
        <v>0</v>
      </c>
      <c r="AB132" s="66">
        <f t="shared" si="39"/>
        <v>100000</v>
      </c>
      <c r="AC132" s="66">
        <f t="shared" si="39"/>
        <v>0</v>
      </c>
    </row>
    <row r="133" spans="2:29" ht="30.75">
      <c r="B133" s="50"/>
      <c r="C133" s="62" t="s">
        <v>119</v>
      </c>
      <c r="D133" s="63">
        <v>605</v>
      </c>
      <c r="E133" s="64">
        <v>4</v>
      </c>
      <c r="F133" s="64">
        <v>9</v>
      </c>
      <c r="G133" s="65" t="s">
        <v>26</v>
      </c>
      <c r="H133" s="65" t="s">
        <v>8</v>
      </c>
      <c r="I133" s="65" t="s">
        <v>15</v>
      </c>
      <c r="J133" s="65" t="s">
        <v>9</v>
      </c>
      <c r="K133" s="65" t="s">
        <v>133</v>
      </c>
      <c r="L133" s="65" t="s">
        <v>55</v>
      </c>
      <c r="M133" s="63">
        <v>200</v>
      </c>
      <c r="N133" s="50"/>
      <c r="O133" s="74">
        <f t="shared" si="34"/>
        <v>771938.1</v>
      </c>
      <c r="P133" s="66">
        <f>P134</f>
        <v>571938.1</v>
      </c>
      <c r="Q133" s="66">
        <f>Q134</f>
        <v>0</v>
      </c>
      <c r="Z133" s="66">
        <f t="shared" si="39"/>
        <v>100000</v>
      </c>
      <c r="AA133" s="66">
        <f t="shared" si="39"/>
        <v>0</v>
      </c>
      <c r="AB133" s="66">
        <f t="shared" si="39"/>
        <v>100000</v>
      </c>
      <c r="AC133" s="66">
        <f t="shared" si="39"/>
        <v>0</v>
      </c>
    </row>
    <row r="134" spans="2:29" ht="46.5">
      <c r="B134" s="50"/>
      <c r="C134" s="79" t="s">
        <v>120</v>
      </c>
      <c r="D134" s="71">
        <v>605</v>
      </c>
      <c r="E134" s="72">
        <v>4</v>
      </c>
      <c r="F134" s="72">
        <v>9</v>
      </c>
      <c r="G134" s="73" t="s">
        <v>26</v>
      </c>
      <c r="H134" s="73" t="s">
        <v>8</v>
      </c>
      <c r="I134" s="73" t="s">
        <v>15</v>
      </c>
      <c r="J134" s="73" t="s">
        <v>9</v>
      </c>
      <c r="K134" s="73" t="s">
        <v>133</v>
      </c>
      <c r="L134" s="73" t="s">
        <v>55</v>
      </c>
      <c r="M134" s="71">
        <v>240</v>
      </c>
      <c r="N134" s="69"/>
      <c r="O134" s="74">
        <f t="shared" si="34"/>
        <v>771938.1</v>
      </c>
      <c r="P134" s="74">
        <v>571938.1</v>
      </c>
      <c r="Q134" s="74">
        <v>0</v>
      </c>
      <c r="Z134" s="74">
        <v>100000</v>
      </c>
      <c r="AA134" s="74">
        <v>0</v>
      </c>
      <c r="AB134" s="74">
        <v>100000</v>
      </c>
      <c r="AC134" s="74">
        <v>0</v>
      </c>
    </row>
    <row r="135" spans="2:29" ht="30.75">
      <c r="B135" s="50"/>
      <c r="C135" s="62" t="s">
        <v>205</v>
      </c>
      <c r="D135" s="71">
        <v>605</v>
      </c>
      <c r="E135" s="72">
        <v>4</v>
      </c>
      <c r="F135" s="72">
        <v>9</v>
      </c>
      <c r="G135" s="73" t="s">
        <v>26</v>
      </c>
      <c r="H135" s="73" t="s">
        <v>8</v>
      </c>
      <c r="I135" s="73" t="s">
        <v>15</v>
      </c>
      <c r="J135" s="73" t="s">
        <v>9</v>
      </c>
      <c r="K135" s="73" t="s">
        <v>152</v>
      </c>
      <c r="L135" s="73" t="s">
        <v>55</v>
      </c>
      <c r="M135" s="71"/>
      <c r="N135" s="69"/>
      <c r="O135" s="74">
        <f t="shared" si="34"/>
        <v>600000</v>
      </c>
      <c r="P135" s="74">
        <f>SUM(P136)</f>
        <v>0</v>
      </c>
      <c r="Q135" s="74">
        <f aca="true" t="shared" si="40" ref="Q135:AC136">SUM(Q136)</f>
        <v>0</v>
      </c>
      <c r="R135" s="74">
        <f t="shared" si="40"/>
        <v>0</v>
      </c>
      <c r="S135" s="74">
        <f t="shared" si="40"/>
        <v>0</v>
      </c>
      <c r="T135" s="74">
        <f t="shared" si="40"/>
        <v>0</v>
      </c>
      <c r="U135" s="74">
        <f t="shared" si="40"/>
        <v>0</v>
      </c>
      <c r="V135" s="74">
        <f t="shared" si="40"/>
        <v>0</v>
      </c>
      <c r="W135" s="74">
        <f t="shared" si="40"/>
        <v>0</v>
      </c>
      <c r="X135" s="74">
        <f t="shared" si="40"/>
        <v>0</v>
      </c>
      <c r="Y135" s="74">
        <f t="shared" si="40"/>
        <v>0</v>
      </c>
      <c r="Z135" s="74">
        <f t="shared" si="40"/>
        <v>300000</v>
      </c>
      <c r="AA135" s="74">
        <f t="shared" si="40"/>
        <v>0</v>
      </c>
      <c r="AB135" s="74">
        <f t="shared" si="40"/>
        <v>300000</v>
      </c>
      <c r="AC135" s="74">
        <f t="shared" si="40"/>
        <v>0</v>
      </c>
    </row>
    <row r="136" spans="2:29" ht="30.75">
      <c r="B136" s="50"/>
      <c r="C136" s="62" t="s">
        <v>119</v>
      </c>
      <c r="D136" s="71">
        <v>605</v>
      </c>
      <c r="E136" s="72">
        <v>4</v>
      </c>
      <c r="F136" s="72">
        <v>9</v>
      </c>
      <c r="G136" s="73" t="s">
        <v>26</v>
      </c>
      <c r="H136" s="73" t="s">
        <v>8</v>
      </c>
      <c r="I136" s="73" t="s">
        <v>15</v>
      </c>
      <c r="J136" s="73" t="s">
        <v>9</v>
      </c>
      <c r="K136" s="73" t="s">
        <v>152</v>
      </c>
      <c r="L136" s="73" t="s">
        <v>55</v>
      </c>
      <c r="M136" s="71">
        <v>200</v>
      </c>
      <c r="N136" s="69"/>
      <c r="O136" s="74">
        <f t="shared" si="34"/>
        <v>600000</v>
      </c>
      <c r="P136" s="74">
        <f>SUM(P137)</f>
        <v>0</v>
      </c>
      <c r="Q136" s="74">
        <f t="shared" si="40"/>
        <v>0</v>
      </c>
      <c r="R136" s="74">
        <f t="shared" si="40"/>
        <v>0</v>
      </c>
      <c r="S136" s="74">
        <f t="shared" si="40"/>
        <v>0</v>
      </c>
      <c r="T136" s="74">
        <f t="shared" si="40"/>
        <v>0</v>
      </c>
      <c r="U136" s="74">
        <f t="shared" si="40"/>
        <v>0</v>
      </c>
      <c r="V136" s="74">
        <f t="shared" si="40"/>
        <v>0</v>
      </c>
      <c r="W136" s="74">
        <f t="shared" si="40"/>
        <v>0</v>
      </c>
      <c r="X136" s="74">
        <f t="shared" si="40"/>
        <v>0</v>
      </c>
      <c r="Y136" s="74">
        <f t="shared" si="40"/>
        <v>0</v>
      </c>
      <c r="Z136" s="74">
        <f t="shared" si="40"/>
        <v>300000</v>
      </c>
      <c r="AA136" s="74">
        <f t="shared" si="40"/>
        <v>0</v>
      </c>
      <c r="AB136" s="74">
        <f t="shared" si="40"/>
        <v>300000</v>
      </c>
      <c r="AC136" s="74">
        <f t="shared" si="40"/>
        <v>0</v>
      </c>
    </row>
    <row r="137" spans="2:29" ht="46.5">
      <c r="B137" s="50"/>
      <c r="C137" s="62" t="s">
        <v>120</v>
      </c>
      <c r="D137" s="71">
        <v>605</v>
      </c>
      <c r="E137" s="72">
        <v>4</v>
      </c>
      <c r="F137" s="72">
        <v>9</v>
      </c>
      <c r="G137" s="73" t="s">
        <v>26</v>
      </c>
      <c r="H137" s="73" t="s">
        <v>8</v>
      </c>
      <c r="I137" s="73" t="s">
        <v>15</v>
      </c>
      <c r="J137" s="73" t="s">
        <v>9</v>
      </c>
      <c r="K137" s="73" t="s">
        <v>152</v>
      </c>
      <c r="L137" s="73" t="s">
        <v>55</v>
      </c>
      <c r="M137" s="71">
        <v>240</v>
      </c>
      <c r="N137" s="69"/>
      <c r="O137" s="74">
        <f t="shared" si="34"/>
        <v>600000</v>
      </c>
      <c r="P137" s="74">
        <v>0</v>
      </c>
      <c r="Q137" s="74">
        <v>0</v>
      </c>
      <c r="Z137" s="74">
        <v>300000</v>
      </c>
      <c r="AA137" s="74">
        <v>0</v>
      </c>
      <c r="AB137" s="74">
        <v>300000</v>
      </c>
      <c r="AC137" s="74">
        <v>0</v>
      </c>
    </row>
    <row r="138" spans="2:29" ht="15" hidden="1">
      <c r="B138" s="50"/>
      <c r="C138" s="62" t="s">
        <v>181</v>
      </c>
      <c r="D138" s="71">
        <v>605</v>
      </c>
      <c r="E138" s="72">
        <v>4</v>
      </c>
      <c r="F138" s="72">
        <v>9</v>
      </c>
      <c r="G138" s="73" t="s">
        <v>26</v>
      </c>
      <c r="H138" s="73" t="s">
        <v>8</v>
      </c>
      <c r="I138" s="73" t="s">
        <v>15</v>
      </c>
      <c r="J138" s="73" t="s">
        <v>9</v>
      </c>
      <c r="K138" s="73" t="s">
        <v>184</v>
      </c>
      <c r="L138" s="73" t="s">
        <v>55</v>
      </c>
      <c r="M138" s="71"/>
      <c r="N138" s="69"/>
      <c r="O138" s="74">
        <f t="shared" si="34"/>
        <v>0</v>
      </c>
      <c r="P138" s="74">
        <f>SUM(P139)</f>
        <v>0</v>
      </c>
      <c r="Q138" s="74">
        <f aca="true" t="shared" si="41" ref="Q138:AC139">SUM(Q139)</f>
        <v>0</v>
      </c>
      <c r="R138" s="74">
        <f t="shared" si="41"/>
        <v>0</v>
      </c>
      <c r="S138" s="74">
        <f t="shared" si="41"/>
        <v>0</v>
      </c>
      <c r="T138" s="74">
        <f t="shared" si="41"/>
        <v>0</v>
      </c>
      <c r="U138" s="74">
        <f t="shared" si="41"/>
        <v>0</v>
      </c>
      <c r="V138" s="74">
        <f t="shared" si="41"/>
        <v>0</v>
      </c>
      <c r="W138" s="74">
        <f t="shared" si="41"/>
        <v>0</v>
      </c>
      <c r="X138" s="74">
        <f t="shared" si="41"/>
        <v>0</v>
      </c>
      <c r="Y138" s="74">
        <f t="shared" si="41"/>
        <v>0</v>
      </c>
      <c r="Z138" s="74">
        <f t="shared" si="41"/>
        <v>0</v>
      </c>
      <c r="AA138" s="74">
        <f t="shared" si="41"/>
        <v>0</v>
      </c>
      <c r="AB138" s="74">
        <f t="shared" si="41"/>
        <v>0</v>
      </c>
      <c r="AC138" s="74">
        <f t="shared" si="41"/>
        <v>0</v>
      </c>
    </row>
    <row r="139" spans="2:29" ht="30.75" hidden="1">
      <c r="B139" s="50"/>
      <c r="C139" s="62" t="s">
        <v>119</v>
      </c>
      <c r="D139" s="71">
        <v>605</v>
      </c>
      <c r="E139" s="72">
        <v>4</v>
      </c>
      <c r="F139" s="72">
        <v>9</v>
      </c>
      <c r="G139" s="73" t="s">
        <v>26</v>
      </c>
      <c r="H139" s="73" t="s">
        <v>8</v>
      </c>
      <c r="I139" s="73" t="s">
        <v>15</v>
      </c>
      <c r="J139" s="73" t="s">
        <v>9</v>
      </c>
      <c r="K139" s="73" t="s">
        <v>184</v>
      </c>
      <c r="L139" s="73" t="s">
        <v>55</v>
      </c>
      <c r="M139" s="71">
        <v>200</v>
      </c>
      <c r="N139" s="69"/>
      <c r="O139" s="74">
        <f t="shared" si="34"/>
        <v>0</v>
      </c>
      <c r="P139" s="74">
        <f>SUM(P140)</f>
        <v>0</v>
      </c>
      <c r="Q139" s="74">
        <f t="shared" si="41"/>
        <v>0</v>
      </c>
      <c r="R139" s="74">
        <f t="shared" si="41"/>
        <v>0</v>
      </c>
      <c r="S139" s="74">
        <f t="shared" si="41"/>
        <v>0</v>
      </c>
      <c r="T139" s="74">
        <f t="shared" si="41"/>
        <v>0</v>
      </c>
      <c r="U139" s="74">
        <f t="shared" si="41"/>
        <v>0</v>
      </c>
      <c r="V139" s="74">
        <f t="shared" si="41"/>
        <v>0</v>
      </c>
      <c r="W139" s="74">
        <f t="shared" si="41"/>
        <v>0</v>
      </c>
      <c r="X139" s="74">
        <f t="shared" si="41"/>
        <v>0</v>
      </c>
      <c r="Y139" s="74">
        <f t="shared" si="41"/>
        <v>0</v>
      </c>
      <c r="Z139" s="74">
        <f t="shared" si="41"/>
        <v>0</v>
      </c>
      <c r="AA139" s="74">
        <f t="shared" si="41"/>
        <v>0</v>
      </c>
      <c r="AB139" s="74">
        <f t="shared" si="41"/>
        <v>0</v>
      </c>
      <c r="AC139" s="74">
        <f t="shared" si="41"/>
        <v>0</v>
      </c>
    </row>
    <row r="140" spans="2:29" ht="46.5" hidden="1">
      <c r="B140" s="50"/>
      <c r="C140" s="79" t="s">
        <v>120</v>
      </c>
      <c r="D140" s="71">
        <v>605</v>
      </c>
      <c r="E140" s="72">
        <v>4</v>
      </c>
      <c r="F140" s="72">
        <v>9</v>
      </c>
      <c r="G140" s="73" t="s">
        <v>26</v>
      </c>
      <c r="H140" s="73" t="s">
        <v>8</v>
      </c>
      <c r="I140" s="73" t="s">
        <v>15</v>
      </c>
      <c r="J140" s="73" t="s">
        <v>9</v>
      </c>
      <c r="K140" s="73" t="s">
        <v>184</v>
      </c>
      <c r="L140" s="73" t="s">
        <v>55</v>
      </c>
      <c r="M140" s="71">
        <v>240</v>
      </c>
      <c r="N140" s="69"/>
      <c r="O140" s="74">
        <f t="shared" si="34"/>
        <v>0</v>
      </c>
      <c r="P140" s="74">
        <v>0</v>
      </c>
      <c r="Q140" s="74">
        <v>0</v>
      </c>
      <c r="Z140" s="74">
        <v>0</v>
      </c>
      <c r="AA140" s="74">
        <v>0</v>
      </c>
      <c r="AB140" s="74">
        <v>0</v>
      </c>
      <c r="AC140" s="74">
        <v>0</v>
      </c>
    </row>
    <row r="141" spans="2:29" ht="15" hidden="1">
      <c r="B141" s="50"/>
      <c r="C141" s="62" t="s">
        <v>183</v>
      </c>
      <c r="D141" s="71">
        <v>605</v>
      </c>
      <c r="E141" s="72">
        <v>4</v>
      </c>
      <c r="F141" s="72">
        <v>9</v>
      </c>
      <c r="G141" s="73" t="s">
        <v>26</v>
      </c>
      <c r="H141" s="73" t="s">
        <v>8</v>
      </c>
      <c r="I141" s="73" t="s">
        <v>15</v>
      </c>
      <c r="J141" s="73" t="s">
        <v>9</v>
      </c>
      <c r="K141" s="73" t="s">
        <v>148</v>
      </c>
      <c r="L141" s="73" t="s">
        <v>55</v>
      </c>
      <c r="M141" s="71"/>
      <c r="N141" s="69"/>
      <c r="O141" s="74">
        <f t="shared" si="34"/>
        <v>0</v>
      </c>
      <c r="P141" s="74">
        <f>SUM(P142)</f>
        <v>0</v>
      </c>
      <c r="Q141" s="74">
        <f aca="true" t="shared" si="42" ref="Q141:AC142">SUM(Q142)</f>
        <v>0</v>
      </c>
      <c r="R141" s="74">
        <f t="shared" si="42"/>
        <v>0</v>
      </c>
      <c r="S141" s="74">
        <f t="shared" si="42"/>
        <v>0</v>
      </c>
      <c r="T141" s="74">
        <f t="shared" si="42"/>
        <v>0</v>
      </c>
      <c r="U141" s="74">
        <f t="shared" si="42"/>
        <v>0</v>
      </c>
      <c r="V141" s="74">
        <f t="shared" si="42"/>
        <v>0</v>
      </c>
      <c r="W141" s="74">
        <f t="shared" si="42"/>
        <v>0</v>
      </c>
      <c r="X141" s="74">
        <f t="shared" si="42"/>
        <v>0</v>
      </c>
      <c r="Y141" s="74">
        <f t="shared" si="42"/>
        <v>0</v>
      </c>
      <c r="Z141" s="74">
        <f t="shared" si="42"/>
        <v>0</v>
      </c>
      <c r="AA141" s="74">
        <f t="shared" si="42"/>
        <v>0</v>
      </c>
      <c r="AB141" s="74">
        <f t="shared" si="42"/>
        <v>0</v>
      </c>
      <c r="AC141" s="74">
        <f t="shared" si="42"/>
        <v>0</v>
      </c>
    </row>
    <row r="142" spans="2:29" ht="30.75" hidden="1">
      <c r="B142" s="50"/>
      <c r="C142" s="62" t="s">
        <v>119</v>
      </c>
      <c r="D142" s="71">
        <v>605</v>
      </c>
      <c r="E142" s="72">
        <v>4</v>
      </c>
      <c r="F142" s="72">
        <v>9</v>
      </c>
      <c r="G142" s="73" t="s">
        <v>26</v>
      </c>
      <c r="H142" s="73" t="s">
        <v>8</v>
      </c>
      <c r="I142" s="73" t="s">
        <v>15</v>
      </c>
      <c r="J142" s="73" t="s">
        <v>9</v>
      </c>
      <c r="K142" s="73" t="s">
        <v>148</v>
      </c>
      <c r="L142" s="73" t="s">
        <v>55</v>
      </c>
      <c r="M142" s="71">
        <v>200</v>
      </c>
      <c r="N142" s="69"/>
      <c r="O142" s="74">
        <f t="shared" si="34"/>
        <v>0</v>
      </c>
      <c r="P142" s="74">
        <f>SUM(P143)</f>
        <v>0</v>
      </c>
      <c r="Q142" s="74">
        <f t="shared" si="42"/>
        <v>0</v>
      </c>
      <c r="R142" s="74">
        <f t="shared" si="42"/>
        <v>0</v>
      </c>
      <c r="S142" s="74">
        <f t="shared" si="42"/>
        <v>0</v>
      </c>
      <c r="T142" s="74">
        <f t="shared" si="42"/>
        <v>0</v>
      </c>
      <c r="U142" s="74">
        <f t="shared" si="42"/>
        <v>0</v>
      </c>
      <c r="V142" s="74">
        <f t="shared" si="42"/>
        <v>0</v>
      </c>
      <c r="W142" s="74">
        <f t="shared" si="42"/>
        <v>0</v>
      </c>
      <c r="X142" s="74">
        <f t="shared" si="42"/>
        <v>0</v>
      </c>
      <c r="Y142" s="74">
        <f t="shared" si="42"/>
        <v>0</v>
      </c>
      <c r="Z142" s="74">
        <f t="shared" si="42"/>
        <v>0</v>
      </c>
      <c r="AA142" s="74">
        <f t="shared" si="42"/>
        <v>0</v>
      </c>
      <c r="AB142" s="74">
        <f t="shared" si="42"/>
        <v>0</v>
      </c>
      <c r="AC142" s="74">
        <f t="shared" si="42"/>
        <v>0</v>
      </c>
    </row>
    <row r="143" spans="2:29" ht="46.5" hidden="1">
      <c r="B143" s="50"/>
      <c r="C143" s="79" t="s">
        <v>120</v>
      </c>
      <c r="D143" s="71">
        <v>605</v>
      </c>
      <c r="E143" s="72">
        <v>4</v>
      </c>
      <c r="F143" s="72">
        <v>9</v>
      </c>
      <c r="G143" s="73" t="s">
        <v>26</v>
      </c>
      <c r="H143" s="73" t="s">
        <v>8</v>
      </c>
      <c r="I143" s="73" t="s">
        <v>15</v>
      </c>
      <c r="J143" s="73" t="s">
        <v>9</v>
      </c>
      <c r="K143" s="73" t="s">
        <v>148</v>
      </c>
      <c r="L143" s="73" t="s">
        <v>55</v>
      </c>
      <c r="M143" s="71">
        <v>240</v>
      </c>
      <c r="N143" s="69"/>
      <c r="O143" s="74">
        <f t="shared" si="34"/>
        <v>0</v>
      </c>
      <c r="P143" s="74">
        <v>0</v>
      </c>
      <c r="Q143" s="74">
        <v>0</v>
      </c>
      <c r="Z143" s="74">
        <v>0</v>
      </c>
      <c r="AA143" s="74">
        <v>0</v>
      </c>
      <c r="AB143" s="74">
        <v>0</v>
      </c>
      <c r="AC143" s="74">
        <v>0</v>
      </c>
    </row>
    <row r="144" spans="2:29" ht="15" hidden="1">
      <c r="B144" s="50"/>
      <c r="C144" s="79"/>
      <c r="D144" s="71"/>
      <c r="E144" s="72"/>
      <c r="F144" s="72"/>
      <c r="G144" s="73"/>
      <c r="H144" s="73"/>
      <c r="I144" s="73"/>
      <c r="J144" s="73"/>
      <c r="K144" s="73"/>
      <c r="L144" s="73"/>
      <c r="M144" s="71"/>
      <c r="N144" s="69"/>
      <c r="O144" s="74"/>
      <c r="P144" s="74"/>
      <c r="Q144" s="74"/>
      <c r="Z144" s="74"/>
      <c r="AA144" s="74"/>
      <c r="AB144" s="74"/>
      <c r="AC144" s="74"/>
    </row>
    <row r="145" spans="2:29" ht="15" hidden="1">
      <c r="B145" s="50"/>
      <c r="C145" s="79"/>
      <c r="D145" s="71"/>
      <c r="E145" s="72"/>
      <c r="F145" s="72"/>
      <c r="G145" s="73"/>
      <c r="H145" s="73"/>
      <c r="I145" s="73"/>
      <c r="J145" s="73"/>
      <c r="K145" s="73"/>
      <c r="L145" s="73"/>
      <c r="M145" s="71"/>
      <c r="N145" s="69"/>
      <c r="O145" s="74"/>
      <c r="P145" s="74"/>
      <c r="Q145" s="74"/>
      <c r="Z145" s="74"/>
      <c r="AA145" s="74"/>
      <c r="AB145" s="74"/>
      <c r="AC145" s="74"/>
    </row>
    <row r="146" spans="2:29" ht="15" hidden="1">
      <c r="B146" s="50"/>
      <c r="C146" s="79"/>
      <c r="D146" s="71"/>
      <c r="E146" s="72"/>
      <c r="F146" s="72"/>
      <c r="G146" s="73"/>
      <c r="H146" s="73"/>
      <c r="I146" s="73"/>
      <c r="J146" s="73"/>
      <c r="K146" s="73"/>
      <c r="L146" s="73"/>
      <c r="M146" s="71"/>
      <c r="N146" s="69"/>
      <c r="O146" s="74"/>
      <c r="P146" s="74"/>
      <c r="Q146" s="74"/>
      <c r="Z146" s="74"/>
      <c r="AA146" s="74"/>
      <c r="AB146" s="74"/>
      <c r="AC146" s="74"/>
    </row>
    <row r="147" spans="2:29" ht="77.25" hidden="1">
      <c r="B147" s="50"/>
      <c r="C147" s="62" t="s">
        <v>167</v>
      </c>
      <c r="D147" s="71">
        <v>605</v>
      </c>
      <c r="E147" s="72">
        <v>4</v>
      </c>
      <c r="F147" s="72">
        <v>9</v>
      </c>
      <c r="G147" s="73" t="s">
        <v>172</v>
      </c>
      <c r="H147" s="73" t="s">
        <v>55</v>
      </c>
      <c r="I147" s="73" t="s">
        <v>38</v>
      </c>
      <c r="J147" s="73" t="s">
        <v>55</v>
      </c>
      <c r="K147" s="73" t="s">
        <v>112</v>
      </c>
      <c r="L147" s="73" t="s">
        <v>55</v>
      </c>
      <c r="M147" s="71"/>
      <c r="N147" s="69"/>
      <c r="O147" s="74">
        <f t="shared" si="34"/>
        <v>0</v>
      </c>
      <c r="P147" s="74">
        <f>SUM(P148+P153)</f>
        <v>0</v>
      </c>
      <c r="Q147" s="74">
        <f aca="true" t="shared" si="43" ref="Q147:AC147">SUM(Q148+Q153)</f>
        <v>0</v>
      </c>
      <c r="R147" s="74">
        <f t="shared" si="43"/>
        <v>0</v>
      </c>
      <c r="S147" s="74">
        <f t="shared" si="43"/>
        <v>0</v>
      </c>
      <c r="T147" s="74">
        <f t="shared" si="43"/>
        <v>0</v>
      </c>
      <c r="U147" s="74">
        <f t="shared" si="43"/>
        <v>0</v>
      </c>
      <c r="V147" s="74">
        <f t="shared" si="43"/>
        <v>0</v>
      </c>
      <c r="W147" s="74">
        <f t="shared" si="43"/>
        <v>0</v>
      </c>
      <c r="X147" s="74">
        <f t="shared" si="43"/>
        <v>0</v>
      </c>
      <c r="Y147" s="74">
        <f t="shared" si="43"/>
        <v>0</v>
      </c>
      <c r="Z147" s="74">
        <f t="shared" si="43"/>
        <v>0</v>
      </c>
      <c r="AA147" s="74">
        <f t="shared" si="43"/>
        <v>0</v>
      </c>
      <c r="AB147" s="74">
        <f t="shared" si="43"/>
        <v>0</v>
      </c>
      <c r="AC147" s="74">
        <f t="shared" si="43"/>
        <v>0</v>
      </c>
    </row>
    <row r="148" spans="2:29" ht="61.5" hidden="1">
      <c r="B148" s="50"/>
      <c r="C148" s="62" t="s">
        <v>168</v>
      </c>
      <c r="D148" s="71">
        <v>605</v>
      </c>
      <c r="E148" s="72">
        <v>4</v>
      </c>
      <c r="F148" s="72">
        <v>9</v>
      </c>
      <c r="G148" s="73" t="s">
        <v>172</v>
      </c>
      <c r="H148" s="73" t="s">
        <v>8</v>
      </c>
      <c r="I148" s="73" t="s">
        <v>38</v>
      </c>
      <c r="J148" s="73" t="s">
        <v>55</v>
      </c>
      <c r="K148" s="73" t="s">
        <v>112</v>
      </c>
      <c r="L148" s="73" t="s">
        <v>55</v>
      </c>
      <c r="M148" s="71"/>
      <c r="N148" s="69"/>
      <c r="O148" s="74">
        <f t="shared" si="34"/>
        <v>0</v>
      </c>
      <c r="P148" s="74">
        <f aca="true" t="shared" si="44" ref="P148:AC151">SUM(P149)</f>
        <v>0</v>
      </c>
      <c r="Q148" s="74">
        <f t="shared" si="44"/>
        <v>0</v>
      </c>
      <c r="R148" s="74">
        <f t="shared" si="44"/>
        <v>0</v>
      </c>
      <c r="S148" s="74">
        <f t="shared" si="44"/>
        <v>0</v>
      </c>
      <c r="T148" s="74">
        <f t="shared" si="44"/>
        <v>0</v>
      </c>
      <c r="U148" s="74">
        <f t="shared" si="44"/>
        <v>0</v>
      </c>
      <c r="V148" s="74">
        <f t="shared" si="44"/>
        <v>0</v>
      </c>
      <c r="W148" s="74">
        <f t="shared" si="44"/>
        <v>0</v>
      </c>
      <c r="X148" s="74">
        <f t="shared" si="44"/>
        <v>0</v>
      </c>
      <c r="Y148" s="74">
        <f t="shared" si="44"/>
        <v>0</v>
      </c>
      <c r="Z148" s="74">
        <f t="shared" si="44"/>
        <v>0</v>
      </c>
      <c r="AA148" s="74">
        <f t="shared" si="44"/>
        <v>0</v>
      </c>
      <c r="AB148" s="74">
        <f t="shared" si="44"/>
        <v>0</v>
      </c>
      <c r="AC148" s="74">
        <f t="shared" si="44"/>
        <v>0</v>
      </c>
    </row>
    <row r="149" spans="2:29" ht="67.5" customHeight="1" hidden="1">
      <c r="B149" s="50"/>
      <c r="C149" s="62" t="s">
        <v>176</v>
      </c>
      <c r="D149" s="71">
        <v>605</v>
      </c>
      <c r="E149" s="72">
        <v>4</v>
      </c>
      <c r="F149" s="72">
        <v>9</v>
      </c>
      <c r="G149" s="73" t="s">
        <v>172</v>
      </c>
      <c r="H149" s="73" t="s">
        <v>8</v>
      </c>
      <c r="I149" s="73" t="s">
        <v>15</v>
      </c>
      <c r="J149" s="73" t="s">
        <v>55</v>
      </c>
      <c r="K149" s="73" t="s">
        <v>112</v>
      </c>
      <c r="L149" s="73" t="s">
        <v>55</v>
      </c>
      <c r="M149" s="71"/>
      <c r="N149" s="69"/>
      <c r="O149" s="74">
        <f t="shared" si="34"/>
        <v>0</v>
      </c>
      <c r="P149" s="74">
        <f t="shared" si="44"/>
        <v>0</v>
      </c>
      <c r="Q149" s="74">
        <f t="shared" si="44"/>
        <v>0</v>
      </c>
      <c r="R149" s="74">
        <f t="shared" si="44"/>
        <v>0</v>
      </c>
      <c r="S149" s="74">
        <f t="shared" si="44"/>
        <v>0</v>
      </c>
      <c r="T149" s="74">
        <f t="shared" si="44"/>
        <v>0</v>
      </c>
      <c r="U149" s="74">
        <f t="shared" si="44"/>
        <v>0</v>
      </c>
      <c r="V149" s="74">
        <f t="shared" si="44"/>
        <v>0</v>
      </c>
      <c r="W149" s="74">
        <f t="shared" si="44"/>
        <v>0</v>
      </c>
      <c r="X149" s="74">
        <f t="shared" si="44"/>
        <v>0</v>
      </c>
      <c r="Y149" s="74">
        <f t="shared" si="44"/>
        <v>0</v>
      </c>
      <c r="Z149" s="74">
        <f t="shared" si="44"/>
        <v>0</v>
      </c>
      <c r="AA149" s="74">
        <f t="shared" si="44"/>
        <v>0</v>
      </c>
      <c r="AB149" s="74">
        <f t="shared" si="44"/>
        <v>0</v>
      </c>
      <c r="AC149" s="74">
        <f t="shared" si="44"/>
        <v>0</v>
      </c>
    </row>
    <row r="150" spans="2:29" ht="123.75" hidden="1">
      <c r="B150" s="50"/>
      <c r="C150" s="62" t="s">
        <v>173</v>
      </c>
      <c r="D150" s="71">
        <v>605</v>
      </c>
      <c r="E150" s="72">
        <v>4</v>
      </c>
      <c r="F150" s="72">
        <v>9</v>
      </c>
      <c r="G150" s="73" t="s">
        <v>172</v>
      </c>
      <c r="H150" s="73" t="s">
        <v>8</v>
      </c>
      <c r="I150" s="73" t="s">
        <v>15</v>
      </c>
      <c r="J150" s="73" t="s">
        <v>9</v>
      </c>
      <c r="K150" s="73" t="s">
        <v>23</v>
      </c>
      <c r="L150" s="73" t="s">
        <v>55</v>
      </c>
      <c r="M150" s="71"/>
      <c r="N150" s="69"/>
      <c r="O150" s="74">
        <f t="shared" si="34"/>
        <v>0</v>
      </c>
      <c r="P150" s="74">
        <f t="shared" si="44"/>
        <v>0</v>
      </c>
      <c r="Q150" s="74">
        <f t="shared" si="44"/>
        <v>0</v>
      </c>
      <c r="R150" s="74">
        <f t="shared" si="44"/>
        <v>0</v>
      </c>
      <c r="S150" s="74">
        <f t="shared" si="44"/>
        <v>0</v>
      </c>
      <c r="T150" s="74">
        <f t="shared" si="44"/>
        <v>0</v>
      </c>
      <c r="U150" s="74">
        <f t="shared" si="44"/>
        <v>0</v>
      </c>
      <c r="V150" s="74">
        <f t="shared" si="44"/>
        <v>0</v>
      </c>
      <c r="W150" s="74">
        <f t="shared" si="44"/>
        <v>0</v>
      </c>
      <c r="X150" s="74">
        <f t="shared" si="44"/>
        <v>0</v>
      </c>
      <c r="Y150" s="74">
        <f t="shared" si="44"/>
        <v>0</v>
      </c>
      <c r="Z150" s="74">
        <f t="shared" si="44"/>
        <v>0</v>
      </c>
      <c r="AA150" s="74">
        <f t="shared" si="44"/>
        <v>0</v>
      </c>
      <c r="AB150" s="74">
        <f t="shared" si="44"/>
        <v>0</v>
      </c>
      <c r="AC150" s="74">
        <f t="shared" si="44"/>
        <v>0</v>
      </c>
    </row>
    <row r="151" spans="2:29" ht="30.75" hidden="1">
      <c r="B151" s="50"/>
      <c r="C151" s="62" t="s">
        <v>119</v>
      </c>
      <c r="D151" s="71">
        <v>605</v>
      </c>
      <c r="E151" s="72">
        <v>4</v>
      </c>
      <c r="F151" s="72">
        <v>9</v>
      </c>
      <c r="G151" s="73" t="s">
        <v>172</v>
      </c>
      <c r="H151" s="73" t="s">
        <v>8</v>
      </c>
      <c r="I151" s="73" t="s">
        <v>15</v>
      </c>
      <c r="J151" s="73" t="s">
        <v>9</v>
      </c>
      <c r="K151" s="73" t="s">
        <v>23</v>
      </c>
      <c r="L151" s="73" t="s">
        <v>55</v>
      </c>
      <c r="M151" s="71">
        <v>200</v>
      </c>
      <c r="N151" s="69"/>
      <c r="O151" s="74">
        <f>P151+Q151+Z151+AA151+AB151+AC151</f>
        <v>0</v>
      </c>
      <c r="P151" s="74">
        <f t="shared" si="44"/>
        <v>0</v>
      </c>
      <c r="Q151" s="74">
        <f t="shared" si="44"/>
        <v>0</v>
      </c>
      <c r="R151" s="74">
        <f t="shared" si="44"/>
        <v>0</v>
      </c>
      <c r="S151" s="74">
        <f t="shared" si="44"/>
        <v>0</v>
      </c>
      <c r="T151" s="74">
        <f t="shared" si="44"/>
        <v>0</v>
      </c>
      <c r="U151" s="74">
        <f t="shared" si="44"/>
        <v>0</v>
      </c>
      <c r="V151" s="74">
        <f t="shared" si="44"/>
        <v>0</v>
      </c>
      <c r="W151" s="74">
        <f t="shared" si="44"/>
        <v>0</v>
      </c>
      <c r="X151" s="74">
        <f t="shared" si="44"/>
        <v>0</v>
      </c>
      <c r="Y151" s="74">
        <f t="shared" si="44"/>
        <v>0</v>
      </c>
      <c r="Z151" s="74">
        <f t="shared" si="44"/>
        <v>0</v>
      </c>
      <c r="AA151" s="74">
        <f t="shared" si="44"/>
        <v>0</v>
      </c>
      <c r="AB151" s="74">
        <f t="shared" si="44"/>
        <v>0</v>
      </c>
      <c r="AC151" s="74">
        <f t="shared" si="44"/>
        <v>0</v>
      </c>
    </row>
    <row r="152" spans="2:29" ht="46.5" hidden="1">
      <c r="B152" s="50"/>
      <c r="C152" s="79" t="s">
        <v>120</v>
      </c>
      <c r="D152" s="71">
        <v>605</v>
      </c>
      <c r="E152" s="72">
        <v>4</v>
      </c>
      <c r="F152" s="72">
        <v>9</v>
      </c>
      <c r="G152" s="73" t="s">
        <v>172</v>
      </c>
      <c r="H152" s="73" t="s">
        <v>8</v>
      </c>
      <c r="I152" s="73" t="s">
        <v>15</v>
      </c>
      <c r="J152" s="73" t="s">
        <v>9</v>
      </c>
      <c r="K152" s="73" t="s">
        <v>23</v>
      </c>
      <c r="L152" s="73" t="s">
        <v>55</v>
      </c>
      <c r="M152" s="71">
        <v>240</v>
      </c>
      <c r="N152" s="69"/>
      <c r="O152" s="74">
        <f>P152+Q152+Z152+AA152+AB152+AC152</f>
        <v>0</v>
      </c>
      <c r="P152" s="74"/>
      <c r="Q152" s="74">
        <v>0</v>
      </c>
      <c r="Z152" s="74"/>
      <c r="AA152" s="74">
        <v>0</v>
      </c>
      <c r="AB152" s="74"/>
      <c r="AC152" s="74">
        <v>0</v>
      </c>
    </row>
    <row r="153" spans="2:29" ht="61.5" hidden="1">
      <c r="B153" s="50"/>
      <c r="C153" s="62" t="s">
        <v>170</v>
      </c>
      <c r="D153" s="71">
        <v>605</v>
      </c>
      <c r="E153" s="72">
        <v>4</v>
      </c>
      <c r="F153" s="72">
        <v>9</v>
      </c>
      <c r="G153" s="73" t="s">
        <v>172</v>
      </c>
      <c r="H153" s="73" t="s">
        <v>9</v>
      </c>
      <c r="I153" s="73" t="s">
        <v>38</v>
      </c>
      <c r="J153" s="73" t="s">
        <v>55</v>
      </c>
      <c r="K153" s="73" t="s">
        <v>112</v>
      </c>
      <c r="L153" s="73" t="s">
        <v>55</v>
      </c>
      <c r="M153" s="71"/>
      <c r="N153" s="69"/>
      <c r="O153" s="74">
        <f t="shared" si="34"/>
        <v>0</v>
      </c>
      <c r="P153" s="74">
        <f aca="true" t="shared" si="45" ref="P153:AC156">SUM(P154)</f>
        <v>0</v>
      </c>
      <c r="Q153" s="74">
        <f t="shared" si="45"/>
        <v>0</v>
      </c>
      <c r="R153" s="74">
        <f t="shared" si="45"/>
        <v>0</v>
      </c>
      <c r="S153" s="74">
        <f t="shared" si="45"/>
        <v>0</v>
      </c>
      <c r="T153" s="74">
        <f t="shared" si="45"/>
        <v>0</v>
      </c>
      <c r="U153" s="74">
        <f t="shared" si="45"/>
        <v>0</v>
      </c>
      <c r="V153" s="74">
        <f t="shared" si="45"/>
        <v>0</v>
      </c>
      <c r="W153" s="74">
        <f t="shared" si="45"/>
        <v>0</v>
      </c>
      <c r="X153" s="74">
        <f t="shared" si="45"/>
        <v>0</v>
      </c>
      <c r="Y153" s="74">
        <f t="shared" si="45"/>
        <v>0</v>
      </c>
      <c r="Z153" s="74">
        <f t="shared" si="45"/>
        <v>0</v>
      </c>
      <c r="AA153" s="74">
        <f t="shared" si="45"/>
        <v>0</v>
      </c>
      <c r="AB153" s="74">
        <f t="shared" si="45"/>
        <v>0</v>
      </c>
      <c r="AC153" s="74">
        <f t="shared" si="45"/>
        <v>0</v>
      </c>
    </row>
    <row r="154" spans="2:29" ht="46.5" hidden="1">
      <c r="B154" s="50"/>
      <c r="C154" s="62" t="s">
        <v>175</v>
      </c>
      <c r="D154" s="71">
        <v>605</v>
      </c>
      <c r="E154" s="72">
        <v>4</v>
      </c>
      <c r="F154" s="72">
        <v>9</v>
      </c>
      <c r="G154" s="73" t="s">
        <v>172</v>
      </c>
      <c r="H154" s="73" t="s">
        <v>9</v>
      </c>
      <c r="I154" s="73" t="s">
        <v>15</v>
      </c>
      <c r="J154" s="73" t="s">
        <v>55</v>
      </c>
      <c r="K154" s="73" t="s">
        <v>112</v>
      </c>
      <c r="L154" s="73" t="s">
        <v>55</v>
      </c>
      <c r="M154" s="71"/>
      <c r="N154" s="69"/>
      <c r="O154" s="74">
        <f t="shared" si="34"/>
        <v>0</v>
      </c>
      <c r="P154" s="74">
        <f t="shared" si="45"/>
        <v>0</v>
      </c>
      <c r="Q154" s="74">
        <f t="shared" si="45"/>
        <v>0</v>
      </c>
      <c r="R154" s="74">
        <f t="shared" si="45"/>
        <v>0</v>
      </c>
      <c r="S154" s="74">
        <f t="shared" si="45"/>
        <v>0</v>
      </c>
      <c r="T154" s="74">
        <f t="shared" si="45"/>
        <v>0</v>
      </c>
      <c r="U154" s="74">
        <f t="shared" si="45"/>
        <v>0</v>
      </c>
      <c r="V154" s="74">
        <f t="shared" si="45"/>
        <v>0</v>
      </c>
      <c r="W154" s="74">
        <f t="shared" si="45"/>
        <v>0</v>
      </c>
      <c r="X154" s="74">
        <f t="shared" si="45"/>
        <v>0</v>
      </c>
      <c r="Y154" s="74">
        <f t="shared" si="45"/>
        <v>0</v>
      </c>
      <c r="Z154" s="74">
        <f t="shared" si="45"/>
        <v>0</v>
      </c>
      <c r="AA154" s="74">
        <f t="shared" si="45"/>
        <v>0</v>
      </c>
      <c r="AB154" s="74">
        <f t="shared" si="45"/>
        <v>0</v>
      </c>
      <c r="AC154" s="74">
        <f t="shared" si="45"/>
        <v>0</v>
      </c>
    </row>
    <row r="155" spans="2:29" ht="151.5" customHeight="1" hidden="1">
      <c r="B155" s="50"/>
      <c r="C155" s="62" t="s">
        <v>177</v>
      </c>
      <c r="D155" s="71">
        <v>605</v>
      </c>
      <c r="E155" s="72">
        <v>4</v>
      </c>
      <c r="F155" s="72">
        <v>9</v>
      </c>
      <c r="G155" s="73" t="s">
        <v>172</v>
      </c>
      <c r="H155" s="73" t="s">
        <v>9</v>
      </c>
      <c r="I155" s="73" t="s">
        <v>15</v>
      </c>
      <c r="J155" s="73" t="s">
        <v>9</v>
      </c>
      <c r="K155" s="73" t="s">
        <v>23</v>
      </c>
      <c r="L155" s="73" t="s">
        <v>55</v>
      </c>
      <c r="M155" s="71"/>
      <c r="N155" s="69"/>
      <c r="O155" s="74">
        <f t="shared" si="34"/>
        <v>0</v>
      </c>
      <c r="P155" s="74">
        <f t="shared" si="45"/>
        <v>0</v>
      </c>
      <c r="Q155" s="74">
        <f t="shared" si="45"/>
        <v>0</v>
      </c>
      <c r="R155" s="74">
        <f t="shared" si="45"/>
        <v>0</v>
      </c>
      <c r="S155" s="74">
        <f t="shared" si="45"/>
        <v>0</v>
      </c>
      <c r="T155" s="74">
        <f t="shared" si="45"/>
        <v>0</v>
      </c>
      <c r="U155" s="74">
        <f t="shared" si="45"/>
        <v>0</v>
      </c>
      <c r="V155" s="74">
        <f t="shared" si="45"/>
        <v>0</v>
      </c>
      <c r="W155" s="74">
        <f t="shared" si="45"/>
        <v>0</v>
      </c>
      <c r="X155" s="74">
        <f t="shared" si="45"/>
        <v>0</v>
      </c>
      <c r="Y155" s="74">
        <f t="shared" si="45"/>
        <v>0</v>
      </c>
      <c r="Z155" s="74">
        <f t="shared" si="45"/>
        <v>0</v>
      </c>
      <c r="AA155" s="74">
        <f t="shared" si="45"/>
        <v>0</v>
      </c>
      <c r="AB155" s="74">
        <f t="shared" si="45"/>
        <v>0</v>
      </c>
      <c r="AC155" s="74">
        <f t="shared" si="45"/>
        <v>0</v>
      </c>
    </row>
    <row r="156" spans="2:29" ht="38.25" customHeight="1" hidden="1">
      <c r="B156" s="50"/>
      <c r="C156" s="62" t="s">
        <v>119</v>
      </c>
      <c r="D156" s="71">
        <v>605</v>
      </c>
      <c r="E156" s="72">
        <v>4</v>
      </c>
      <c r="F156" s="72">
        <v>9</v>
      </c>
      <c r="G156" s="73" t="s">
        <v>172</v>
      </c>
      <c r="H156" s="73" t="s">
        <v>9</v>
      </c>
      <c r="I156" s="73" t="s">
        <v>15</v>
      </c>
      <c r="J156" s="73" t="s">
        <v>9</v>
      </c>
      <c r="K156" s="73" t="s">
        <v>23</v>
      </c>
      <c r="L156" s="73" t="s">
        <v>55</v>
      </c>
      <c r="M156" s="71">
        <v>200</v>
      </c>
      <c r="N156" s="69"/>
      <c r="O156" s="74">
        <f t="shared" si="34"/>
        <v>0</v>
      </c>
      <c r="P156" s="74">
        <f t="shared" si="45"/>
        <v>0</v>
      </c>
      <c r="Q156" s="74">
        <f t="shared" si="45"/>
        <v>0</v>
      </c>
      <c r="R156" s="74">
        <f t="shared" si="45"/>
        <v>0</v>
      </c>
      <c r="S156" s="74">
        <f t="shared" si="45"/>
        <v>0</v>
      </c>
      <c r="T156" s="74">
        <f t="shared" si="45"/>
        <v>0</v>
      </c>
      <c r="U156" s="74">
        <f t="shared" si="45"/>
        <v>0</v>
      </c>
      <c r="V156" s="74">
        <f t="shared" si="45"/>
        <v>0</v>
      </c>
      <c r="W156" s="74">
        <f t="shared" si="45"/>
        <v>0</v>
      </c>
      <c r="X156" s="74">
        <f t="shared" si="45"/>
        <v>0</v>
      </c>
      <c r="Y156" s="74">
        <f t="shared" si="45"/>
        <v>0</v>
      </c>
      <c r="Z156" s="74">
        <f t="shared" si="45"/>
        <v>0</v>
      </c>
      <c r="AA156" s="74">
        <f t="shared" si="45"/>
        <v>0</v>
      </c>
      <c r="AB156" s="74">
        <f t="shared" si="45"/>
        <v>0</v>
      </c>
      <c r="AC156" s="74">
        <f t="shared" si="45"/>
        <v>0</v>
      </c>
    </row>
    <row r="157" spans="2:29" ht="46.5" hidden="1">
      <c r="B157" s="50"/>
      <c r="C157" s="79" t="s">
        <v>120</v>
      </c>
      <c r="D157" s="71">
        <v>605</v>
      </c>
      <c r="E157" s="72">
        <v>4</v>
      </c>
      <c r="F157" s="72">
        <v>9</v>
      </c>
      <c r="G157" s="73" t="s">
        <v>172</v>
      </c>
      <c r="H157" s="73" t="s">
        <v>9</v>
      </c>
      <c r="I157" s="73" t="s">
        <v>15</v>
      </c>
      <c r="J157" s="73" t="s">
        <v>9</v>
      </c>
      <c r="K157" s="73" t="s">
        <v>23</v>
      </c>
      <c r="L157" s="73" t="s">
        <v>55</v>
      </c>
      <c r="M157" s="71">
        <v>240</v>
      </c>
      <c r="N157" s="69"/>
      <c r="O157" s="74">
        <f t="shared" si="34"/>
        <v>0</v>
      </c>
      <c r="P157" s="74"/>
      <c r="Q157" s="74">
        <v>0</v>
      </c>
      <c r="Z157" s="74"/>
      <c r="AA157" s="74">
        <v>0</v>
      </c>
      <c r="AB157" s="74"/>
      <c r="AC157" s="74">
        <v>0</v>
      </c>
    </row>
    <row r="158" spans="2:29" ht="15" hidden="1">
      <c r="B158" s="50"/>
      <c r="C158" s="79"/>
      <c r="D158" s="71"/>
      <c r="E158" s="72"/>
      <c r="F158" s="72"/>
      <c r="G158" s="73"/>
      <c r="H158" s="73"/>
      <c r="I158" s="73"/>
      <c r="J158" s="73"/>
      <c r="K158" s="73"/>
      <c r="L158" s="73"/>
      <c r="M158" s="71"/>
      <c r="N158" s="69"/>
      <c r="O158" s="74">
        <f t="shared" si="34"/>
        <v>0</v>
      </c>
      <c r="P158" s="74"/>
      <c r="Q158" s="74"/>
      <c r="Z158" s="74"/>
      <c r="AA158" s="74"/>
      <c r="AB158" s="74"/>
      <c r="AC158" s="74"/>
    </row>
    <row r="159" spans="2:29" ht="15" hidden="1">
      <c r="B159" s="50"/>
      <c r="C159" s="79"/>
      <c r="D159" s="71"/>
      <c r="E159" s="72"/>
      <c r="F159" s="72"/>
      <c r="G159" s="73"/>
      <c r="H159" s="73"/>
      <c r="I159" s="73"/>
      <c r="J159" s="73"/>
      <c r="K159" s="73"/>
      <c r="L159" s="73"/>
      <c r="M159" s="71"/>
      <c r="N159" s="69"/>
      <c r="O159" s="74">
        <f t="shared" si="34"/>
        <v>0</v>
      </c>
      <c r="P159" s="74"/>
      <c r="Q159" s="74"/>
      <c r="Z159" s="74"/>
      <c r="AA159" s="74"/>
      <c r="AB159" s="74"/>
      <c r="AC159" s="74"/>
    </row>
    <row r="160" spans="2:29" ht="30.75">
      <c r="B160" s="50"/>
      <c r="C160" s="62" t="s">
        <v>61</v>
      </c>
      <c r="D160" s="71">
        <v>605</v>
      </c>
      <c r="E160" s="72">
        <v>4</v>
      </c>
      <c r="F160" s="72">
        <v>12</v>
      </c>
      <c r="G160" s="73"/>
      <c r="H160" s="73"/>
      <c r="I160" s="73"/>
      <c r="J160" s="73"/>
      <c r="K160" s="73"/>
      <c r="L160" s="73"/>
      <c r="M160" s="71"/>
      <c r="N160" s="69"/>
      <c r="O160" s="74">
        <f t="shared" si="34"/>
        <v>439500</v>
      </c>
      <c r="P160" s="66">
        <f>SUM(P161)</f>
        <v>134500</v>
      </c>
      <c r="Q160" s="66">
        <f>SUM(Q167+Q161)</f>
        <v>5000</v>
      </c>
      <c r="R160" s="66">
        <f aca="true" t="shared" si="46" ref="P160:AC165">SUM(R161)</f>
        <v>0</v>
      </c>
      <c r="S160" s="66">
        <f t="shared" si="46"/>
        <v>0</v>
      </c>
      <c r="T160" s="66">
        <f t="shared" si="46"/>
        <v>0</v>
      </c>
      <c r="U160" s="66">
        <f t="shared" si="46"/>
        <v>0</v>
      </c>
      <c r="V160" s="66">
        <f t="shared" si="46"/>
        <v>0</v>
      </c>
      <c r="W160" s="66">
        <f t="shared" si="46"/>
        <v>0</v>
      </c>
      <c r="X160" s="66">
        <f t="shared" si="46"/>
        <v>0</v>
      </c>
      <c r="Y160" s="66">
        <f t="shared" si="46"/>
        <v>0</v>
      </c>
      <c r="Z160" s="66">
        <f t="shared" si="46"/>
        <v>150000</v>
      </c>
      <c r="AA160" s="66">
        <f t="shared" si="46"/>
        <v>0</v>
      </c>
      <c r="AB160" s="66">
        <f t="shared" si="46"/>
        <v>150000</v>
      </c>
      <c r="AC160" s="66">
        <f t="shared" si="46"/>
        <v>0</v>
      </c>
    </row>
    <row r="161" spans="2:29" ht="96" customHeight="1">
      <c r="B161" s="50"/>
      <c r="C161" s="62" t="s">
        <v>111</v>
      </c>
      <c r="D161" s="63">
        <v>605</v>
      </c>
      <c r="E161" s="64">
        <v>4</v>
      </c>
      <c r="F161" s="64">
        <v>12</v>
      </c>
      <c r="G161" s="63" t="s">
        <v>26</v>
      </c>
      <c r="H161" s="63" t="s">
        <v>55</v>
      </c>
      <c r="I161" s="63" t="s">
        <v>38</v>
      </c>
      <c r="J161" s="63" t="s">
        <v>55</v>
      </c>
      <c r="K161" s="63" t="s">
        <v>112</v>
      </c>
      <c r="L161" s="63" t="s">
        <v>55</v>
      </c>
      <c r="M161" s="63"/>
      <c r="N161" s="63"/>
      <c r="O161" s="74">
        <f t="shared" si="34"/>
        <v>434500</v>
      </c>
      <c r="P161" s="66">
        <f>SUM(P162+P167)</f>
        <v>134500</v>
      </c>
      <c r="Q161" s="66">
        <f t="shared" si="46"/>
        <v>0</v>
      </c>
      <c r="R161" s="66">
        <f t="shared" si="46"/>
        <v>0</v>
      </c>
      <c r="S161" s="66">
        <f t="shared" si="46"/>
        <v>0</v>
      </c>
      <c r="T161" s="66">
        <f t="shared" si="46"/>
        <v>0</v>
      </c>
      <c r="U161" s="66">
        <f t="shared" si="46"/>
        <v>0</v>
      </c>
      <c r="V161" s="66">
        <f t="shared" si="46"/>
        <v>0</v>
      </c>
      <c r="W161" s="66">
        <f t="shared" si="46"/>
        <v>0</v>
      </c>
      <c r="X161" s="66">
        <f t="shared" si="46"/>
        <v>0</v>
      </c>
      <c r="Y161" s="66">
        <f t="shared" si="46"/>
        <v>0</v>
      </c>
      <c r="Z161" s="66">
        <f t="shared" si="46"/>
        <v>150000</v>
      </c>
      <c r="AA161" s="66">
        <f t="shared" si="46"/>
        <v>0</v>
      </c>
      <c r="AB161" s="66">
        <f t="shared" si="46"/>
        <v>150000</v>
      </c>
      <c r="AC161" s="66">
        <f t="shared" si="46"/>
        <v>0</v>
      </c>
    </row>
    <row r="162" spans="2:29" ht="61.5">
      <c r="B162" s="50"/>
      <c r="C162" s="62" t="s">
        <v>67</v>
      </c>
      <c r="D162" s="63">
        <v>605</v>
      </c>
      <c r="E162" s="64">
        <v>4</v>
      </c>
      <c r="F162" s="64">
        <v>12</v>
      </c>
      <c r="G162" s="65" t="s">
        <v>26</v>
      </c>
      <c r="H162" s="65" t="s">
        <v>12</v>
      </c>
      <c r="I162" s="65" t="s">
        <v>38</v>
      </c>
      <c r="J162" s="65" t="s">
        <v>55</v>
      </c>
      <c r="K162" s="65" t="s">
        <v>112</v>
      </c>
      <c r="L162" s="65" t="s">
        <v>55</v>
      </c>
      <c r="M162" s="63"/>
      <c r="N162" s="50"/>
      <c r="O162" s="74">
        <f t="shared" si="34"/>
        <v>429500</v>
      </c>
      <c r="P162" s="66">
        <f t="shared" si="46"/>
        <v>129500</v>
      </c>
      <c r="Q162" s="66">
        <f t="shared" si="46"/>
        <v>0</v>
      </c>
      <c r="R162" s="66">
        <f t="shared" si="46"/>
        <v>0</v>
      </c>
      <c r="S162" s="66">
        <f t="shared" si="46"/>
        <v>0</v>
      </c>
      <c r="T162" s="66">
        <f t="shared" si="46"/>
        <v>0</v>
      </c>
      <c r="U162" s="66">
        <f t="shared" si="46"/>
        <v>0</v>
      </c>
      <c r="V162" s="66">
        <f t="shared" si="46"/>
        <v>0</v>
      </c>
      <c r="W162" s="66">
        <f t="shared" si="46"/>
        <v>0</v>
      </c>
      <c r="X162" s="66">
        <f t="shared" si="46"/>
        <v>0</v>
      </c>
      <c r="Y162" s="66">
        <f t="shared" si="46"/>
        <v>0</v>
      </c>
      <c r="Z162" s="66">
        <f t="shared" si="46"/>
        <v>150000</v>
      </c>
      <c r="AA162" s="66">
        <f t="shared" si="46"/>
        <v>0</v>
      </c>
      <c r="AB162" s="66">
        <f t="shared" si="46"/>
        <v>150000</v>
      </c>
      <c r="AC162" s="66">
        <f t="shared" si="46"/>
        <v>0</v>
      </c>
    </row>
    <row r="163" spans="2:29" ht="15">
      <c r="B163" s="50"/>
      <c r="C163" s="62" t="s">
        <v>137</v>
      </c>
      <c r="D163" s="71">
        <v>605</v>
      </c>
      <c r="E163" s="72">
        <v>4</v>
      </c>
      <c r="F163" s="72">
        <v>12</v>
      </c>
      <c r="G163" s="73" t="s">
        <v>26</v>
      </c>
      <c r="H163" s="73" t="s">
        <v>12</v>
      </c>
      <c r="I163" s="73" t="s">
        <v>15</v>
      </c>
      <c r="J163" s="73" t="s">
        <v>55</v>
      </c>
      <c r="K163" s="73" t="s">
        <v>112</v>
      </c>
      <c r="L163" s="73" t="s">
        <v>55</v>
      </c>
      <c r="M163" s="71"/>
      <c r="N163" s="69"/>
      <c r="O163" s="74">
        <f t="shared" si="34"/>
        <v>429500</v>
      </c>
      <c r="P163" s="66">
        <f t="shared" si="46"/>
        <v>129500</v>
      </c>
      <c r="Q163" s="66">
        <f t="shared" si="46"/>
        <v>0</v>
      </c>
      <c r="R163" s="66">
        <f t="shared" si="46"/>
        <v>0</v>
      </c>
      <c r="S163" s="66">
        <f t="shared" si="46"/>
        <v>0</v>
      </c>
      <c r="T163" s="66">
        <f t="shared" si="46"/>
        <v>0</v>
      </c>
      <c r="U163" s="66">
        <f t="shared" si="46"/>
        <v>0</v>
      </c>
      <c r="V163" s="66">
        <f t="shared" si="46"/>
        <v>0</v>
      </c>
      <c r="W163" s="66">
        <f t="shared" si="46"/>
        <v>0</v>
      </c>
      <c r="X163" s="66">
        <f t="shared" si="46"/>
        <v>0</v>
      </c>
      <c r="Y163" s="66">
        <f t="shared" si="46"/>
        <v>0</v>
      </c>
      <c r="Z163" s="66">
        <f t="shared" si="46"/>
        <v>150000</v>
      </c>
      <c r="AA163" s="66">
        <f t="shared" si="46"/>
        <v>0</v>
      </c>
      <c r="AB163" s="66">
        <f t="shared" si="46"/>
        <v>150000</v>
      </c>
      <c r="AC163" s="66">
        <f t="shared" si="46"/>
        <v>0</v>
      </c>
    </row>
    <row r="164" spans="2:29" ht="30.75">
      <c r="B164" s="50"/>
      <c r="C164" s="62" t="s">
        <v>63</v>
      </c>
      <c r="D164" s="71">
        <v>605</v>
      </c>
      <c r="E164" s="72">
        <v>4</v>
      </c>
      <c r="F164" s="72">
        <v>12</v>
      </c>
      <c r="G164" s="73" t="s">
        <v>26</v>
      </c>
      <c r="H164" s="73" t="s">
        <v>12</v>
      </c>
      <c r="I164" s="73" t="s">
        <v>15</v>
      </c>
      <c r="J164" s="73" t="s">
        <v>9</v>
      </c>
      <c r="K164" s="73" t="s">
        <v>138</v>
      </c>
      <c r="L164" s="73"/>
      <c r="M164" s="71"/>
      <c r="N164" s="69"/>
      <c r="O164" s="74">
        <f t="shared" si="34"/>
        <v>429500</v>
      </c>
      <c r="P164" s="66">
        <f t="shared" si="46"/>
        <v>129500</v>
      </c>
      <c r="Q164" s="66">
        <f t="shared" si="46"/>
        <v>0</v>
      </c>
      <c r="R164" s="66">
        <f t="shared" si="46"/>
        <v>0</v>
      </c>
      <c r="S164" s="66">
        <f t="shared" si="46"/>
        <v>0</v>
      </c>
      <c r="T164" s="66">
        <f t="shared" si="46"/>
        <v>0</v>
      </c>
      <c r="U164" s="66">
        <f t="shared" si="46"/>
        <v>0</v>
      </c>
      <c r="V164" s="66">
        <f t="shared" si="46"/>
        <v>0</v>
      </c>
      <c r="W164" s="66">
        <f t="shared" si="46"/>
        <v>0</v>
      </c>
      <c r="X164" s="66">
        <f t="shared" si="46"/>
        <v>0</v>
      </c>
      <c r="Y164" s="66">
        <f t="shared" si="46"/>
        <v>0</v>
      </c>
      <c r="Z164" s="66">
        <f t="shared" si="46"/>
        <v>150000</v>
      </c>
      <c r="AA164" s="66">
        <f t="shared" si="46"/>
        <v>0</v>
      </c>
      <c r="AB164" s="66">
        <f t="shared" si="46"/>
        <v>150000</v>
      </c>
      <c r="AC164" s="66">
        <f t="shared" si="46"/>
        <v>0</v>
      </c>
    </row>
    <row r="165" spans="2:29" ht="30.75">
      <c r="B165" s="50"/>
      <c r="C165" s="62" t="s">
        <v>119</v>
      </c>
      <c r="D165" s="71">
        <v>605</v>
      </c>
      <c r="E165" s="72">
        <v>4</v>
      </c>
      <c r="F165" s="72">
        <v>12</v>
      </c>
      <c r="G165" s="73" t="s">
        <v>26</v>
      </c>
      <c r="H165" s="73" t="s">
        <v>12</v>
      </c>
      <c r="I165" s="73" t="s">
        <v>15</v>
      </c>
      <c r="J165" s="73" t="s">
        <v>9</v>
      </c>
      <c r="K165" s="73" t="s">
        <v>138</v>
      </c>
      <c r="L165" s="73" t="s">
        <v>55</v>
      </c>
      <c r="M165" s="71">
        <v>200</v>
      </c>
      <c r="N165" s="69"/>
      <c r="O165" s="74">
        <f t="shared" si="34"/>
        <v>429500</v>
      </c>
      <c r="P165" s="66">
        <f t="shared" si="46"/>
        <v>129500</v>
      </c>
      <c r="Q165" s="66">
        <f t="shared" si="46"/>
        <v>0</v>
      </c>
      <c r="R165" s="66">
        <f t="shared" si="46"/>
        <v>0</v>
      </c>
      <c r="S165" s="66">
        <f t="shared" si="46"/>
        <v>0</v>
      </c>
      <c r="T165" s="66">
        <f t="shared" si="46"/>
        <v>0</v>
      </c>
      <c r="U165" s="66">
        <f t="shared" si="46"/>
        <v>0</v>
      </c>
      <c r="V165" s="66">
        <f t="shared" si="46"/>
        <v>0</v>
      </c>
      <c r="W165" s="66">
        <f t="shared" si="46"/>
        <v>0</v>
      </c>
      <c r="X165" s="66">
        <f t="shared" si="46"/>
        <v>0</v>
      </c>
      <c r="Y165" s="66">
        <f t="shared" si="46"/>
        <v>0</v>
      </c>
      <c r="Z165" s="66">
        <f t="shared" si="46"/>
        <v>150000</v>
      </c>
      <c r="AA165" s="66">
        <f t="shared" si="46"/>
        <v>0</v>
      </c>
      <c r="AB165" s="66">
        <f t="shared" si="46"/>
        <v>150000</v>
      </c>
      <c r="AC165" s="66">
        <f t="shared" si="46"/>
        <v>0</v>
      </c>
    </row>
    <row r="166" spans="2:29" ht="46.5">
      <c r="B166" s="50"/>
      <c r="C166" s="79" t="s">
        <v>120</v>
      </c>
      <c r="D166" s="71">
        <v>605</v>
      </c>
      <c r="E166" s="72">
        <v>4</v>
      </c>
      <c r="F166" s="72">
        <v>12</v>
      </c>
      <c r="G166" s="73" t="s">
        <v>26</v>
      </c>
      <c r="H166" s="73" t="s">
        <v>12</v>
      </c>
      <c r="I166" s="73" t="s">
        <v>15</v>
      </c>
      <c r="J166" s="73" t="s">
        <v>9</v>
      </c>
      <c r="K166" s="73" t="s">
        <v>138</v>
      </c>
      <c r="L166" s="73" t="s">
        <v>55</v>
      </c>
      <c r="M166" s="71">
        <v>240</v>
      </c>
      <c r="N166" s="69"/>
      <c r="O166" s="74">
        <f t="shared" si="34"/>
        <v>429500</v>
      </c>
      <c r="P166" s="66">
        <v>129500</v>
      </c>
      <c r="Q166" s="66">
        <v>0</v>
      </c>
      <c r="Z166" s="66">
        <v>150000</v>
      </c>
      <c r="AA166" s="66">
        <v>0</v>
      </c>
      <c r="AB166" s="66">
        <v>150000</v>
      </c>
      <c r="AC166" s="66">
        <v>0</v>
      </c>
    </row>
    <row r="167" spans="2:29" ht="51.75" customHeight="1">
      <c r="B167" s="50"/>
      <c r="C167" s="62" t="s">
        <v>219</v>
      </c>
      <c r="D167" s="71">
        <v>605</v>
      </c>
      <c r="E167" s="72">
        <v>4</v>
      </c>
      <c r="F167" s="72">
        <v>12</v>
      </c>
      <c r="G167" s="73" t="s">
        <v>26</v>
      </c>
      <c r="H167" s="73" t="s">
        <v>157</v>
      </c>
      <c r="I167" s="73" t="s">
        <v>15</v>
      </c>
      <c r="J167" s="73" t="s">
        <v>8</v>
      </c>
      <c r="K167" s="73" t="s">
        <v>152</v>
      </c>
      <c r="L167" s="73" t="s">
        <v>55</v>
      </c>
      <c r="M167" s="71"/>
      <c r="N167" s="69"/>
      <c r="O167" s="74">
        <f>SUM(P167+Z167+AB167)</f>
        <v>5000</v>
      </c>
      <c r="P167" s="66">
        <f>SUM(P168)</f>
        <v>5000</v>
      </c>
      <c r="Q167" s="66">
        <f aca="true" t="shared" si="47" ref="Q167:AC168">SUM(Q168)</f>
        <v>5000</v>
      </c>
      <c r="R167" s="66">
        <f t="shared" si="47"/>
        <v>0</v>
      </c>
      <c r="S167" s="66">
        <f t="shared" si="47"/>
        <v>0</v>
      </c>
      <c r="T167" s="66">
        <f t="shared" si="47"/>
        <v>0</v>
      </c>
      <c r="U167" s="66">
        <f t="shared" si="47"/>
        <v>0</v>
      </c>
      <c r="V167" s="66">
        <f t="shared" si="47"/>
        <v>0</v>
      </c>
      <c r="W167" s="66">
        <f t="shared" si="47"/>
        <v>0</v>
      </c>
      <c r="X167" s="66">
        <f t="shared" si="47"/>
        <v>0</v>
      </c>
      <c r="Y167" s="66">
        <f t="shared" si="47"/>
        <v>0</v>
      </c>
      <c r="Z167" s="66">
        <f t="shared" si="47"/>
        <v>0</v>
      </c>
      <c r="AA167" s="66">
        <f t="shared" si="47"/>
        <v>0</v>
      </c>
      <c r="AB167" s="66">
        <f t="shared" si="47"/>
        <v>0</v>
      </c>
      <c r="AC167" s="66">
        <f t="shared" si="47"/>
        <v>0</v>
      </c>
    </row>
    <row r="168" spans="2:29" ht="46.5">
      <c r="B168" s="50"/>
      <c r="C168" s="62" t="s">
        <v>220</v>
      </c>
      <c r="D168" s="71">
        <v>605</v>
      </c>
      <c r="E168" s="72">
        <v>4</v>
      </c>
      <c r="F168" s="72">
        <v>12</v>
      </c>
      <c r="G168" s="73" t="s">
        <v>26</v>
      </c>
      <c r="H168" s="73" t="s">
        <v>157</v>
      </c>
      <c r="I168" s="73" t="s">
        <v>15</v>
      </c>
      <c r="J168" s="73" t="s">
        <v>8</v>
      </c>
      <c r="K168" s="73" t="s">
        <v>152</v>
      </c>
      <c r="L168" s="73" t="s">
        <v>55</v>
      </c>
      <c r="M168" s="71">
        <v>200</v>
      </c>
      <c r="N168" s="69"/>
      <c r="O168" s="74">
        <f>SUM(P168+Z168+AB168)</f>
        <v>5000</v>
      </c>
      <c r="P168" s="66">
        <f>SUM(P169)</f>
        <v>5000</v>
      </c>
      <c r="Q168" s="66">
        <f t="shared" si="47"/>
        <v>5000</v>
      </c>
      <c r="R168" s="66">
        <f t="shared" si="47"/>
        <v>0</v>
      </c>
      <c r="S168" s="66">
        <f t="shared" si="47"/>
        <v>0</v>
      </c>
      <c r="T168" s="66">
        <f t="shared" si="47"/>
        <v>0</v>
      </c>
      <c r="U168" s="66">
        <f t="shared" si="47"/>
        <v>0</v>
      </c>
      <c r="V168" s="66">
        <f t="shared" si="47"/>
        <v>0</v>
      </c>
      <c r="W168" s="66">
        <f t="shared" si="47"/>
        <v>0</v>
      </c>
      <c r="X168" s="66">
        <f t="shared" si="47"/>
        <v>0</v>
      </c>
      <c r="Y168" s="66">
        <f t="shared" si="47"/>
        <v>0</v>
      </c>
      <c r="Z168" s="66">
        <f t="shared" si="47"/>
        <v>0</v>
      </c>
      <c r="AA168" s="66">
        <f t="shared" si="47"/>
        <v>0</v>
      </c>
      <c r="AB168" s="66">
        <f t="shared" si="47"/>
        <v>0</v>
      </c>
      <c r="AC168" s="66">
        <f t="shared" si="47"/>
        <v>0</v>
      </c>
    </row>
    <row r="169" spans="2:29" ht="46.5">
      <c r="B169" s="50"/>
      <c r="C169" s="79" t="s">
        <v>120</v>
      </c>
      <c r="D169" s="71">
        <v>605</v>
      </c>
      <c r="E169" s="72">
        <v>4</v>
      </c>
      <c r="F169" s="72">
        <v>12</v>
      </c>
      <c r="G169" s="73" t="s">
        <v>26</v>
      </c>
      <c r="H169" s="73" t="s">
        <v>157</v>
      </c>
      <c r="I169" s="73" t="s">
        <v>15</v>
      </c>
      <c r="J169" s="73" t="s">
        <v>8</v>
      </c>
      <c r="K169" s="73" t="s">
        <v>152</v>
      </c>
      <c r="L169" s="73" t="s">
        <v>55</v>
      </c>
      <c r="M169" s="71">
        <v>240</v>
      </c>
      <c r="N169" s="69"/>
      <c r="O169" s="74">
        <f>SUM(P169+Z169+AB169)</f>
        <v>5000</v>
      </c>
      <c r="P169" s="66">
        <v>5000</v>
      </c>
      <c r="Q169" s="66">
        <v>5000</v>
      </c>
      <c r="Z169" s="66">
        <v>0</v>
      </c>
      <c r="AA169" s="66">
        <v>0</v>
      </c>
      <c r="AB169" s="66">
        <v>0</v>
      </c>
      <c r="AC169" s="66">
        <v>0</v>
      </c>
    </row>
    <row r="170" spans="2:29" ht="15">
      <c r="B170" s="50"/>
      <c r="C170" s="62" t="s">
        <v>40</v>
      </c>
      <c r="D170" s="63">
        <v>605</v>
      </c>
      <c r="E170" s="64">
        <v>5</v>
      </c>
      <c r="F170" s="64">
        <v>0</v>
      </c>
      <c r="G170" s="65"/>
      <c r="H170" s="65"/>
      <c r="I170" s="65"/>
      <c r="J170" s="65"/>
      <c r="K170" s="65"/>
      <c r="L170" s="65"/>
      <c r="M170" s="63"/>
      <c r="N170" s="50"/>
      <c r="O170" s="74">
        <f aca="true" t="shared" si="48" ref="O170:O176">SUM(P170+Z170+AB170)</f>
        <v>7614244.45</v>
      </c>
      <c r="P170" s="66">
        <f>P180+P171</f>
        <v>2366247.45</v>
      </c>
      <c r="Q170" s="66">
        <f>Q180+Q171</f>
        <v>43058.31</v>
      </c>
      <c r="R170" s="66">
        <f aca="true" t="shared" si="49" ref="R170:AC170">R180+R171</f>
        <v>0</v>
      </c>
      <c r="S170" s="66">
        <f t="shared" si="49"/>
        <v>0</v>
      </c>
      <c r="T170" s="66">
        <f t="shared" si="49"/>
        <v>0</v>
      </c>
      <c r="U170" s="66">
        <f t="shared" si="49"/>
        <v>0</v>
      </c>
      <c r="V170" s="66">
        <f t="shared" si="49"/>
        <v>0</v>
      </c>
      <c r="W170" s="66">
        <f t="shared" si="49"/>
        <v>0</v>
      </c>
      <c r="X170" s="66">
        <f t="shared" si="49"/>
        <v>0</v>
      </c>
      <c r="Y170" s="66">
        <f t="shared" si="49"/>
        <v>0</v>
      </c>
      <c r="Z170" s="66">
        <f t="shared" si="49"/>
        <v>2617410</v>
      </c>
      <c r="AA170" s="66">
        <f t="shared" si="49"/>
        <v>0</v>
      </c>
      <c r="AB170" s="66">
        <f t="shared" si="49"/>
        <v>2630587</v>
      </c>
      <c r="AC170" s="66">
        <f t="shared" si="49"/>
        <v>0</v>
      </c>
    </row>
    <row r="171" spans="2:29" ht="15">
      <c r="B171" s="50"/>
      <c r="C171" s="22" t="s">
        <v>27</v>
      </c>
      <c r="D171" s="63">
        <v>605</v>
      </c>
      <c r="E171" s="64">
        <v>5</v>
      </c>
      <c r="F171" s="64">
        <v>2</v>
      </c>
      <c r="G171" s="65"/>
      <c r="H171" s="65"/>
      <c r="I171" s="65"/>
      <c r="J171" s="65"/>
      <c r="K171" s="65"/>
      <c r="L171" s="65"/>
      <c r="M171" s="63"/>
      <c r="N171" s="50"/>
      <c r="O171" s="74">
        <f t="shared" si="48"/>
        <v>10000</v>
      </c>
      <c r="P171" s="66">
        <f aca="true" t="shared" si="50" ref="P171:AC171">SUM(P172)</f>
        <v>10000</v>
      </c>
      <c r="Q171" s="66">
        <f t="shared" si="50"/>
        <v>10000</v>
      </c>
      <c r="R171" s="66">
        <f t="shared" si="50"/>
        <v>0</v>
      </c>
      <c r="S171" s="66">
        <f t="shared" si="50"/>
        <v>0</v>
      </c>
      <c r="T171" s="66">
        <f t="shared" si="50"/>
        <v>0</v>
      </c>
      <c r="U171" s="66">
        <f t="shared" si="50"/>
        <v>0</v>
      </c>
      <c r="V171" s="66">
        <f t="shared" si="50"/>
        <v>0</v>
      </c>
      <c r="W171" s="66">
        <f t="shared" si="50"/>
        <v>0</v>
      </c>
      <c r="X171" s="66">
        <f t="shared" si="50"/>
        <v>0</v>
      </c>
      <c r="Y171" s="66">
        <f t="shared" si="50"/>
        <v>0</v>
      </c>
      <c r="Z171" s="66">
        <f t="shared" si="50"/>
        <v>0</v>
      </c>
      <c r="AA171" s="66">
        <f t="shared" si="50"/>
        <v>0</v>
      </c>
      <c r="AB171" s="66">
        <f t="shared" si="50"/>
        <v>0</v>
      </c>
      <c r="AC171" s="66">
        <f t="shared" si="50"/>
        <v>0</v>
      </c>
    </row>
    <row r="172" spans="2:29" ht="93">
      <c r="B172" s="50"/>
      <c r="C172" s="62" t="s">
        <v>111</v>
      </c>
      <c r="D172" s="63">
        <v>605</v>
      </c>
      <c r="E172" s="64">
        <v>5</v>
      </c>
      <c r="F172" s="64">
        <v>2</v>
      </c>
      <c r="G172" s="65" t="s">
        <v>26</v>
      </c>
      <c r="H172" s="65" t="s">
        <v>55</v>
      </c>
      <c r="I172" s="65" t="s">
        <v>38</v>
      </c>
      <c r="J172" s="65" t="s">
        <v>55</v>
      </c>
      <c r="K172" s="65" t="s">
        <v>112</v>
      </c>
      <c r="L172" s="65" t="s">
        <v>55</v>
      </c>
      <c r="M172" s="63"/>
      <c r="N172" s="50"/>
      <c r="O172" s="74">
        <f t="shared" si="48"/>
        <v>10000</v>
      </c>
      <c r="P172" s="66">
        <f aca="true" t="shared" si="51" ref="P172:AC178">SUM(P173)</f>
        <v>10000</v>
      </c>
      <c r="Q172" s="66">
        <f t="shared" si="51"/>
        <v>10000</v>
      </c>
      <c r="R172" s="66">
        <f t="shared" si="51"/>
        <v>0</v>
      </c>
      <c r="S172" s="66">
        <f t="shared" si="51"/>
        <v>0</v>
      </c>
      <c r="T172" s="66">
        <f t="shared" si="51"/>
        <v>0</v>
      </c>
      <c r="U172" s="66">
        <f t="shared" si="51"/>
        <v>0</v>
      </c>
      <c r="V172" s="66">
        <f t="shared" si="51"/>
        <v>0</v>
      </c>
      <c r="W172" s="66">
        <f t="shared" si="51"/>
        <v>0</v>
      </c>
      <c r="X172" s="66">
        <f t="shared" si="51"/>
        <v>0</v>
      </c>
      <c r="Y172" s="66">
        <f t="shared" si="51"/>
        <v>0</v>
      </c>
      <c r="Z172" s="66">
        <f t="shared" si="51"/>
        <v>0</v>
      </c>
      <c r="AA172" s="66">
        <f t="shared" si="51"/>
        <v>0</v>
      </c>
      <c r="AB172" s="66">
        <f t="shared" si="51"/>
        <v>0</v>
      </c>
      <c r="AC172" s="66">
        <f t="shared" si="51"/>
        <v>0</v>
      </c>
    </row>
    <row r="173" spans="2:29" ht="46.5">
      <c r="B173" s="50"/>
      <c r="C173" s="145" t="s">
        <v>198</v>
      </c>
      <c r="D173" s="63">
        <v>605</v>
      </c>
      <c r="E173" s="64">
        <v>5</v>
      </c>
      <c r="F173" s="64">
        <v>2</v>
      </c>
      <c r="G173" s="65" t="s">
        <v>26</v>
      </c>
      <c r="H173" s="65" t="s">
        <v>157</v>
      </c>
      <c r="I173" s="65" t="s">
        <v>38</v>
      </c>
      <c r="J173" s="65" t="s">
        <v>55</v>
      </c>
      <c r="K173" s="65" t="s">
        <v>112</v>
      </c>
      <c r="L173" s="65" t="s">
        <v>55</v>
      </c>
      <c r="M173" s="63"/>
      <c r="N173" s="50"/>
      <c r="O173" s="74">
        <f t="shared" si="48"/>
        <v>10000</v>
      </c>
      <c r="P173" s="66">
        <f>SUM(P174+P177)</f>
        <v>10000</v>
      </c>
      <c r="Q173" s="66">
        <f t="shared" si="51"/>
        <v>10000</v>
      </c>
      <c r="R173" s="66">
        <f t="shared" si="51"/>
        <v>0</v>
      </c>
      <c r="S173" s="66">
        <f t="shared" si="51"/>
        <v>0</v>
      </c>
      <c r="T173" s="66">
        <f t="shared" si="51"/>
        <v>0</v>
      </c>
      <c r="U173" s="66">
        <f t="shared" si="51"/>
        <v>0</v>
      </c>
      <c r="V173" s="66">
        <f t="shared" si="51"/>
        <v>0</v>
      </c>
      <c r="W173" s="66">
        <f t="shared" si="51"/>
        <v>0</v>
      </c>
      <c r="X173" s="66">
        <f t="shared" si="51"/>
        <v>0</v>
      </c>
      <c r="Y173" s="66">
        <f t="shared" si="51"/>
        <v>0</v>
      </c>
      <c r="Z173" s="66">
        <f t="shared" si="51"/>
        <v>0</v>
      </c>
      <c r="AA173" s="66">
        <f t="shared" si="51"/>
        <v>0</v>
      </c>
      <c r="AB173" s="66">
        <f t="shared" si="51"/>
        <v>0</v>
      </c>
      <c r="AC173" s="66">
        <f t="shared" si="51"/>
        <v>0</v>
      </c>
    </row>
    <row r="174" spans="2:29" ht="30.75">
      <c r="B174" s="50"/>
      <c r="C174" s="22" t="s">
        <v>190</v>
      </c>
      <c r="D174" s="63">
        <v>605</v>
      </c>
      <c r="E174" s="64">
        <v>5</v>
      </c>
      <c r="F174" s="64">
        <v>2</v>
      </c>
      <c r="G174" s="65" t="s">
        <v>26</v>
      </c>
      <c r="H174" s="65" t="s">
        <v>157</v>
      </c>
      <c r="I174" s="65" t="s">
        <v>17</v>
      </c>
      <c r="J174" s="65" t="s">
        <v>8</v>
      </c>
      <c r="K174" s="65" t="s">
        <v>184</v>
      </c>
      <c r="L174" s="65" t="s">
        <v>55</v>
      </c>
      <c r="M174" s="63"/>
      <c r="N174" s="50"/>
      <c r="O174" s="74">
        <f t="shared" si="48"/>
        <v>10000</v>
      </c>
      <c r="P174" s="66">
        <f t="shared" si="51"/>
        <v>10000</v>
      </c>
      <c r="Q174" s="66">
        <f t="shared" si="51"/>
        <v>10000</v>
      </c>
      <c r="R174" s="66">
        <f t="shared" si="51"/>
        <v>0</v>
      </c>
      <c r="S174" s="66">
        <f t="shared" si="51"/>
        <v>0</v>
      </c>
      <c r="T174" s="66">
        <f t="shared" si="51"/>
        <v>0</v>
      </c>
      <c r="U174" s="66">
        <f t="shared" si="51"/>
        <v>0</v>
      </c>
      <c r="V174" s="66">
        <f t="shared" si="51"/>
        <v>0</v>
      </c>
      <c r="W174" s="66">
        <f t="shared" si="51"/>
        <v>0</v>
      </c>
      <c r="X174" s="66">
        <f t="shared" si="51"/>
        <v>0</v>
      </c>
      <c r="Y174" s="66">
        <f t="shared" si="51"/>
        <v>0</v>
      </c>
      <c r="Z174" s="66">
        <f t="shared" si="51"/>
        <v>0</v>
      </c>
      <c r="AA174" s="66">
        <f t="shared" si="51"/>
        <v>0</v>
      </c>
      <c r="AB174" s="66">
        <f t="shared" si="51"/>
        <v>0</v>
      </c>
      <c r="AC174" s="66">
        <f t="shared" si="51"/>
        <v>0</v>
      </c>
    </row>
    <row r="175" spans="2:29" ht="30.75">
      <c r="B175" s="50"/>
      <c r="C175" s="62" t="s">
        <v>119</v>
      </c>
      <c r="D175" s="63">
        <v>605</v>
      </c>
      <c r="E175" s="64">
        <v>5</v>
      </c>
      <c r="F175" s="64">
        <v>2</v>
      </c>
      <c r="G175" s="65" t="s">
        <v>26</v>
      </c>
      <c r="H175" s="65" t="s">
        <v>157</v>
      </c>
      <c r="I175" s="65" t="s">
        <v>17</v>
      </c>
      <c r="J175" s="65" t="s">
        <v>8</v>
      </c>
      <c r="K175" s="65" t="s">
        <v>184</v>
      </c>
      <c r="L175" s="65" t="s">
        <v>55</v>
      </c>
      <c r="M175" s="63">
        <v>200</v>
      </c>
      <c r="N175" s="50"/>
      <c r="O175" s="74">
        <f t="shared" si="48"/>
        <v>10000</v>
      </c>
      <c r="P175" s="66">
        <f t="shared" si="51"/>
        <v>10000</v>
      </c>
      <c r="Q175" s="66">
        <f t="shared" si="51"/>
        <v>10000</v>
      </c>
      <c r="R175" s="66">
        <f t="shared" si="51"/>
        <v>0</v>
      </c>
      <c r="S175" s="66">
        <f t="shared" si="51"/>
        <v>0</v>
      </c>
      <c r="T175" s="66">
        <f t="shared" si="51"/>
        <v>0</v>
      </c>
      <c r="U175" s="66">
        <f t="shared" si="51"/>
        <v>0</v>
      </c>
      <c r="V175" s="66">
        <f t="shared" si="51"/>
        <v>0</v>
      </c>
      <c r="W175" s="66">
        <f t="shared" si="51"/>
        <v>0</v>
      </c>
      <c r="X175" s="66">
        <f t="shared" si="51"/>
        <v>0</v>
      </c>
      <c r="Y175" s="66">
        <f t="shared" si="51"/>
        <v>0</v>
      </c>
      <c r="Z175" s="66">
        <f t="shared" si="51"/>
        <v>0</v>
      </c>
      <c r="AA175" s="66">
        <f t="shared" si="51"/>
        <v>0</v>
      </c>
      <c r="AB175" s="66">
        <f t="shared" si="51"/>
        <v>0</v>
      </c>
      <c r="AC175" s="66">
        <f t="shared" si="51"/>
        <v>0</v>
      </c>
    </row>
    <row r="176" spans="2:29" ht="46.5">
      <c r="B176" s="50"/>
      <c r="C176" s="79" t="s">
        <v>120</v>
      </c>
      <c r="D176" s="63">
        <v>605</v>
      </c>
      <c r="E176" s="64">
        <v>5</v>
      </c>
      <c r="F176" s="64">
        <v>2</v>
      </c>
      <c r="G176" s="65" t="s">
        <v>26</v>
      </c>
      <c r="H176" s="65" t="s">
        <v>157</v>
      </c>
      <c r="I176" s="65" t="s">
        <v>17</v>
      </c>
      <c r="J176" s="65" t="s">
        <v>8</v>
      </c>
      <c r="K176" s="65" t="s">
        <v>184</v>
      </c>
      <c r="L176" s="65" t="s">
        <v>55</v>
      </c>
      <c r="M176" s="63">
        <v>240</v>
      </c>
      <c r="N176" s="50"/>
      <c r="O176" s="74">
        <f t="shared" si="48"/>
        <v>10000</v>
      </c>
      <c r="P176" s="66">
        <v>10000</v>
      </c>
      <c r="Q176" s="66">
        <v>10000</v>
      </c>
      <c r="R176" s="66"/>
      <c r="S176" s="66"/>
      <c r="T176" s="66"/>
      <c r="U176" s="66"/>
      <c r="V176" s="66"/>
      <c r="W176" s="66"/>
      <c r="X176" s="66"/>
      <c r="Y176" s="66"/>
      <c r="Z176" s="66">
        <v>0</v>
      </c>
      <c r="AA176" s="66">
        <v>0</v>
      </c>
      <c r="AB176" s="66">
        <v>0</v>
      </c>
      <c r="AC176" s="66">
        <v>0</v>
      </c>
    </row>
    <row r="177" spans="2:29" ht="30.75" hidden="1">
      <c r="B177" s="50"/>
      <c r="C177" s="22" t="s">
        <v>199</v>
      </c>
      <c r="D177" s="63">
        <v>605</v>
      </c>
      <c r="E177" s="64">
        <v>5</v>
      </c>
      <c r="F177" s="64">
        <v>2</v>
      </c>
      <c r="G177" s="65" t="s">
        <v>26</v>
      </c>
      <c r="H177" s="65" t="s">
        <v>157</v>
      </c>
      <c r="I177" s="65" t="s">
        <v>17</v>
      </c>
      <c r="J177" s="65" t="s">
        <v>9</v>
      </c>
      <c r="K177" s="65" t="s">
        <v>184</v>
      </c>
      <c r="L177" s="65" t="s">
        <v>55</v>
      </c>
      <c r="M177" s="63"/>
      <c r="N177" s="50"/>
      <c r="O177" s="74">
        <f>SUM(P177:AC177)</f>
        <v>0</v>
      </c>
      <c r="P177" s="66">
        <f t="shared" si="51"/>
        <v>0</v>
      </c>
      <c r="Q177" s="66">
        <f t="shared" si="51"/>
        <v>0</v>
      </c>
      <c r="R177" s="66">
        <f t="shared" si="51"/>
        <v>0</v>
      </c>
      <c r="S177" s="66">
        <f t="shared" si="51"/>
        <v>0</v>
      </c>
      <c r="T177" s="66">
        <f t="shared" si="51"/>
        <v>0</v>
      </c>
      <c r="U177" s="66">
        <f t="shared" si="51"/>
        <v>0</v>
      </c>
      <c r="V177" s="66">
        <f t="shared" si="51"/>
        <v>0</v>
      </c>
      <c r="W177" s="66">
        <f t="shared" si="51"/>
        <v>0</v>
      </c>
      <c r="X177" s="66">
        <f t="shared" si="51"/>
        <v>0</v>
      </c>
      <c r="Y177" s="66">
        <f t="shared" si="51"/>
        <v>0</v>
      </c>
      <c r="Z177" s="66">
        <f t="shared" si="51"/>
        <v>0</v>
      </c>
      <c r="AA177" s="66">
        <f t="shared" si="51"/>
        <v>0</v>
      </c>
      <c r="AB177" s="66">
        <f t="shared" si="51"/>
        <v>0</v>
      </c>
      <c r="AC177" s="66">
        <f t="shared" si="51"/>
        <v>0</v>
      </c>
    </row>
    <row r="178" spans="2:29" ht="30.75" hidden="1">
      <c r="B178" s="50"/>
      <c r="C178" s="62" t="s">
        <v>191</v>
      </c>
      <c r="D178" s="63">
        <v>605</v>
      </c>
      <c r="E178" s="64">
        <v>5</v>
      </c>
      <c r="F178" s="64">
        <v>2</v>
      </c>
      <c r="G178" s="65" t="s">
        <v>26</v>
      </c>
      <c r="H178" s="65" t="s">
        <v>157</v>
      </c>
      <c r="I178" s="65" t="s">
        <v>17</v>
      </c>
      <c r="J178" s="65" t="s">
        <v>9</v>
      </c>
      <c r="K178" s="65" t="s">
        <v>184</v>
      </c>
      <c r="L178" s="65" t="s">
        <v>55</v>
      </c>
      <c r="M178" s="63">
        <v>200</v>
      </c>
      <c r="N178" s="50"/>
      <c r="O178" s="74">
        <f>SUM(P178:AC178)</f>
        <v>0</v>
      </c>
      <c r="P178" s="66">
        <f>SUM(P179)</f>
        <v>0</v>
      </c>
      <c r="Q178" s="66">
        <f t="shared" si="51"/>
        <v>0</v>
      </c>
      <c r="R178" s="66">
        <f t="shared" si="51"/>
        <v>0</v>
      </c>
      <c r="S178" s="66">
        <f t="shared" si="51"/>
        <v>0</v>
      </c>
      <c r="T178" s="66">
        <f t="shared" si="51"/>
        <v>0</v>
      </c>
      <c r="U178" s="66">
        <f t="shared" si="51"/>
        <v>0</v>
      </c>
      <c r="V178" s="66">
        <f t="shared" si="51"/>
        <v>0</v>
      </c>
      <c r="W178" s="66">
        <f t="shared" si="51"/>
        <v>0</v>
      </c>
      <c r="X178" s="66">
        <f t="shared" si="51"/>
        <v>0</v>
      </c>
      <c r="Y178" s="66">
        <f t="shared" si="51"/>
        <v>0</v>
      </c>
      <c r="Z178" s="66">
        <f t="shared" si="51"/>
        <v>0</v>
      </c>
      <c r="AA178" s="66">
        <f t="shared" si="51"/>
        <v>0</v>
      </c>
      <c r="AB178" s="66">
        <f t="shared" si="51"/>
        <v>0</v>
      </c>
      <c r="AC178" s="66">
        <f t="shared" si="51"/>
        <v>0</v>
      </c>
    </row>
    <row r="179" spans="2:29" ht="46.5" hidden="1">
      <c r="B179" s="50"/>
      <c r="C179" s="79" t="s">
        <v>120</v>
      </c>
      <c r="D179" s="63">
        <v>605</v>
      </c>
      <c r="E179" s="64">
        <v>5</v>
      </c>
      <c r="F179" s="64">
        <v>2</v>
      </c>
      <c r="G179" s="65" t="s">
        <v>26</v>
      </c>
      <c r="H179" s="65" t="s">
        <v>157</v>
      </c>
      <c r="I179" s="65" t="s">
        <v>17</v>
      </c>
      <c r="J179" s="65" t="s">
        <v>9</v>
      </c>
      <c r="K179" s="65" t="s">
        <v>184</v>
      </c>
      <c r="L179" s="65" t="s">
        <v>55</v>
      </c>
      <c r="M179" s="63">
        <v>240</v>
      </c>
      <c r="N179" s="50"/>
      <c r="O179" s="74">
        <f>SUM(P179:AC179)</f>
        <v>0</v>
      </c>
      <c r="P179" s="66">
        <v>0</v>
      </c>
      <c r="Q179" s="66">
        <v>0</v>
      </c>
      <c r="R179" s="66"/>
      <c r="S179" s="66"/>
      <c r="T179" s="66"/>
      <c r="U179" s="66"/>
      <c r="V179" s="66"/>
      <c r="W179" s="66"/>
      <c r="X179" s="66"/>
      <c r="Y179" s="66"/>
      <c r="Z179" s="66">
        <v>0</v>
      </c>
      <c r="AA179" s="66">
        <v>0</v>
      </c>
      <c r="AB179" s="66">
        <v>0</v>
      </c>
      <c r="AC179" s="66">
        <v>0</v>
      </c>
    </row>
    <row r="180" spans="2:32" ht="15">
      <c r="B180" s="50"/>
      <c r="C180" s="62" t="s">
        <v>28</v>
      </c>
      <c r="D180" s="63">
        <v>605</v>
      </c>
      <c r="E180" s="64">
        <v>5</v>
      </c>
      <c r="F180" s="64">
        <v>3</v>
      </c>
      <c r="G180" s="65"/>
      <c r="H180" s="65"/>
      <c r="I180" s="65"/>
      <c r="J180" s="65"/>
      <c r="K180" s="65"/>
      <c r="L180" s="65"/>
      <c r="M180" s="63"/>
      <c r="N180" s="50"/>
      <c r="O180" s="74">
        <f t="shared" si="34"/>
        <v>7637302.76</v>
      </c>
      <c r="P180" s="66">
        <f>P181+P199</f>
        <v>2356247.45</v>
      </c>
      <c r="Q180" s="66">
        <f aca="true" t="shared" si="52" ref="Q180:AC180">Q181+Q199</f>
        <v>33058.31</v>
      </c>
      <c r="R180" s="66">
        <f t="shared" si="52"/>
        <v>0</v>
      </c>
      <c r="S180" s="66">
        <f t="shared" si="52"/>
        <v>0</v>
      </c>
      <c r="T180" s="66">
        <f t="shared" si="52"/>
        <v>0</v>
      </c>
      <c r="U180" s="66">
        <f t="shared" si="52"/>
        <v>0</v>
      </c>
      <c r="V180" s="66">
        <f t="shared" si="52"/>
        <v>0</v>
      </c>
      <c r="W180" s="66">
        <f t="shared" si="52"/>
        <v>0</v>
      </c>
      <c r="X180" s="66">
        <f t="shared" si="52"/>
        <v>0</v>
      </c>
      <c r="Y180" s="66">
        <f t="shared" si="52"/>
        <v>0</v>
      </c>
      <c r="Z180" s="66">
        <f t="shared" si="52"/>
        <v>2617410</v>
      </c>
      <c r="AA180" s="66">
        <f t="shared" si="52"/>
        <v>0</v>
      </c>
      <c r="AB180" s="66">
        <f t="shared" si="52"/>
        <v>2630587</v>
      </c>
      <c r="AC180" s="66">
        <f t="shared" si="52"/>
        <v>0</v>
      </c>
      <c r="AD180" s="39"/>
      <c r="AE180" s="39"/>
      <c r="AF180" s="39"/>
    </row>
    <row r="181" spans="2:32" ht="96" customHeight="1">
      <c r="B181" s="50"/>
      <c r="C181" s="62" t="s">
        <v>111</v>
      </c>
      <c r="D181" s="63">
        <v>605</v>
      </c>
      <c r="E181" s="64">
        <v>5</v>
      </c>
      <c r="F181" s="64">
        <v>3</v>
      </c>
      <c r="G181" s="65" t="s">
        <v>26</v>
      </c>
      <c r="H181" s="65" t="s">
        <v>55</v>
      </c>
      <c r="I181" s="65" t="s">
        <v>38</v>
      </c>
      <c r="J181" s="65" t="s">
        <v>55</v>
      </c>
      <c r="K181" s="65" t="s">
        <v>112</v>
      </c>
      <c r="L181" s="65" t="s">
        <v>55</v>
      </c>
      <c r="M181" s="65"/>
      <c r="N181" s="50"/>
      <c r="O181" s="74">
        <f t="shared" si="34"/>
        <v>7637302.76</v>
      </c>
      <c r="P181" s="66">
        <f>P182+P210</f>
        <v>2356247.45</v>
      </c>
      <c r="Q181" s="66">
        <f aca="true" t="shared" si="53" ref="Q181:AC181">Q182+Q210</f>
        <v>33058.31</v>
      </c>
      <c r="R181" s="66">
        <f t="shared" si="53"/>
        <v>0</v>
      </c>
      <c r="S181" s="66">
        <f t="shared" si="53"/>
        <v>0</v>
      </c>
      <c r="T181" s="66">
        <f t="shared" si="53"/>
        <v>0</v>
      </c>
      <c r="U181" s="66">
        <f t="shared" si="53"/>
        <v>0</v>
      </c>
      <c r="V181" s="66">
        <f t="shared" si="53"/>
        <v>0</v>
      </c>
      <c r="W181" s="66">
        <f t="shared" si="53"/>
        <v>0</v>
      </c>
      <c r="X181" s="66">
        <f t="shared" si="53"/>
        <v>0</v>
      </c>
      <c r="Y181" s="66">
        <f t="shared" si="53"/>
        <v>0</v>
      </c>
      <c r="Z181" s="66">
        <f t="shared" si="53"/>
        <v>2617410</v>
      </c>
      <c r="AA181" s="66">
        <f t="shared" si="53"/>
        <v>0</v>
      </c>
      <c r="AB181" s="66">
        <f t="shared" si="53"/>
        <v>2630587</v>
      </c>
      <c r="AC181" s="66">
        <f t="shared" si="53"/>
        <v>0</v>
      </c>
      <c r="AD181" s="39"/>
      <c r="AE181" s="39"/>
      <c r="AF181" s="39"/>
    </row>
    <row r="182" spans="2:32" ht="61.5">
      <c r="B182" s="50"/>
      <c r="C182" s="62" t="s">
        <v>78</v>
      </c>
      <c r="D182" s="63">
        <v>605</v>
      </c>
      <c r="E182" s="64">
        <v>5</v>
      </c>
      <c r="F182" s="64">
        <v>3</v>
      </c>
      <c r="G182" s="65" t="s">
        <v>26</v>
      </c>
      <c r="H182" s="65" t="s">
        <v>10</v>
      </c>
      <c r="I182" s="65" t="s">
        <v>38</v>
      </c>
      <c r="J182" s="65" t="s">
        <v>55</v>
      </c>
      <c r="K182" s="65" t="s">
        <v>112</v>
      </c>
      <c r="L182" s="65" t="s">
        <v>55</v>
      </c>
      <c r="M182" s="65"/>
      <c r="N182" s="50"/>
      <c r="O182" s="74">
        <f t="shared" si="34"/>
        <v>7571186.140000001</v>
      </c>
      <c r="P182" s="66">
        <f>P183+P184</f>
        <v>2323189.14</v>
      </c>
      <c r="Q182" s="66">
        <f>Q183</f>
        <v>0</v>
      </c>
      <c r="Z182" s="66">
        <f>Z183</f>
        <v>2617410</v>
      </c>
      <c r="AA182" s="66">
        <f>AA183</f>
        <v>0</v>
      </c>
      <c r="AB182" s="66">
        <f>AB183</f>
        <v>2630587</v>
      </c>
      <c r="AC182" s="66">
        <f>AC183</f>
        <v>0</v>
      </c>
      <c r="AD182" s="39"/>
      <c r="AE182" s="39"/>
      <c r="AF182" s="39"/>
    </row>
    <row r="183" spans="2:29" ht="15">
      <c r="B183" s="50"/>
      <c r="C183" s="62" t="s">
        <v>28</v>
      </c>
      <c r="D183" s="63">
        <v>605</v>
      </c>
      <c r="E183" s="64">
        <v>5</v>
      </c>
      <c r="F183" s="64">
        <v>3</v>
      </c>
      <c r="G183" s="65" t="s">
        <v>26</v>
      </c>
      <c r="H183" s="65" t="s">
        <v>10</v>
      </c>
      <c r="I183" s="65" t="s">
        <v>17</v>
      </c>
      <c r="J183" s="65" t="s">
        <v>9</v>
      </c>
      <c r="K183" s="65" t="s">
        <v>112</v>
      </c>
      <c r="L183" s="65" t="s">
        <v>55</v>
      </c>
      <c r="M183" s="65"/>
      <c r="N183" s="50"/>
      <c r="O183" s="74">
        <f>P183+Q183+Z183+AA183+AB183+AC183</f>
        <v>7571186.140000001</v>
      </c>
      <c r="P183" s="66">
        <f>P187+P190+P193+P196</f>
        <v>2323189.14</v>
      </c>
      <c r="Q183" s="66">
        <f aca="true" t="shared" si="54" ref="Q183:AC183">Q187+Q190+Q193+Q196</f>
        <v>0</v>
      </c>
      <c r="R183" s="66">
        <f t="shared" si="54"/>
        <v>0</v>
      </c>
      <c r="S183" s="66">
        <f t="shared" si="54"/>
        <v>0</v>
      </c>
      <c r="T183" s="66">
        <f t="shared" si="54"/>
        <v>0</v>
      </c>
      <c r="U183" s="66">
        <f t="shared" si="54"/>
        <v>0</v>
      </c>
      <c r="V183" s="66">
        <f t="shared" si="54"/>
        <v>0</v>
      </c>
      <c r="W183" s="66">
        <f t="shared" si="54"/>
        <v>0</v>
      </c>
      <c r="X183" s="66">
        <f t="shared" si="54"/>
        <v>0</v>
      </c>
      <c r="Y183" s="66">
        <f t="shared" si="54"/>
        <v>0</v>
      </c>
      <c r="Z183" s="66">
        <f t="shared" si="54"/>
        <v>2617410</v>
      </c>
      <c r="AA183" s="66">
        <f t="shared" si="54"/>
        <v>0</v>
      </c>
      <c r="AB183" s="66">
        <f t="shared" si="54"/>
        <v>2630587</v>
      </c>
      <c r="AC183" s="66">
        <f t="shared" si="54"/>
        <v>0</v>
      </c>
    </row>
    <row r="184" spans="2:29" ht="30.75" hidden="1">
      <c r="B184" s="50"/>
      <c r="C184" s="62" t="s">
        <v>85</v>
      </c>
      <c r="D184" s="63">
        <v>605</v>
      </c>
      <c r="E184" s="64">
        <v>5</v>
      </c>
      <c r="F184" s="64">
        <v>3</v>
      </c>
      <c r="G184" s="65" t="s">
        <v>26</v>
      </c>
      <c r="H184" s="65" t="s">
        <v>10</v>
      </c>
      <c r="I184" s="65" t="s">
        <v>17</v>
      </c>
      <c r="J184" s="65" t="s">
        <v>8</v>
      </c>
      <c r="K184" s="65" t="s">
        <v>123</v>
      </c>
      <c r="L184" s="65" t="s">
        <v>55</v>
      </c>
      <c r="M184" s="65"/>
      <c r="N184" s="50"/>
      <c r="O184" s="74">
        <f>P184+Q184+Z184+AA184+AB184+AC184</f>
        <v>0</v>
      </c>
      <c r="P184" s="66">
        <f>P185</f>
        <v>0</v>
      </c>
      <c r="Q184" s="66">
        <f>Q185</f>
        <v>0</v>
      </c>
      <c r="Z184" s="66">
        <f aca="true" t="shared" si="55" ref="Z184:AC185">Z185</f>
        <v>0</v>
      </c>
      <c r="AA184" s="66">
        <f t="shared" si="55"/>
        <v>0</v>
      </c>
      <c r="AB184" s="66">
        <f t="shared" si="55"/>
        <v>0</v>
      </c>
      <c r="AC184" s="66">
        <f t="shared" si="55"/>
        <v>0</v>
      </c>
    </row>
    <row r="185" spans="2:29" ht="30.75" hidden="1">
      <c r="B185" s="50"/>
      <c r="C185" s="62" t="s">
        <v>119</v>
      </c>
      <c r="D185" s="63">
        <v>605</v>
      </c>
      <c r="E185" s="64">
        <v>5</v>
      </c>
      <c r="F185" s="64">
        <v>3</v>
      </c>
      <c r="G185" s="65" t="s">
        <v>26</v>
      </c>
      <c r="H185" s="65" t="s">
        <v>10</v>
      </c>
      <c r="I185" s="65" t="s">
        <v>17</v>
      </c>
      <c r="J185" s="65" t="s">
        <v>8</v>
      </c>
      <c r="K185" s="65" t="s">
        <v>123</v>
      </c>
      <c r="L185" s="65" t="s">
        <v>55</v>
      </c>
      <c r="M185" s="63">
        <v>200</v>
      </c>
      <c r="N185" s="50"/>
      <c r="O185" s="74">
        <f>P185+Q185+Z185+AA185+AB185+AC185</f>
        <v>0</v>
      </c>
      <c r="P185" s="66">
        <f>P186</f>
        <v>0</v>
      </c>
      <c r="Q185" s="66">
        <f>Q186</f>
        <v>0</v>
      </c>
      <c r="Z185" s="66">
        <f t="shared" si="55"/>
        <v>0</v>
      </c>
      <c r="AA185" s="66">
        <f t="shared" si="55"/>
        <v>0</v>
      </c>
      <c r="AB185" s="66">
        <f t="shared" si="55"/>
        <v>0</v>
      </c>
      <c r="AC185" s="66">
        <f t="shared" si="55"/>
        <v>0</v>
      </c>
    </row>
    <row r="186" spans="2:29" s="78" customFormat="1" ht="46.5" hidden="1">
      <c r="B186" s="69"/>
      <c r="C186" s="79" t="s">
        <v>120</v>
      </c>
      <c r="D186" s="71">
        <v>605</v>
      </c>
      <c r="E186" s="72">
        <v>5</v>
      </c>
      <c r="F186" s="72">
        <v>3</v>
      </c>
      <c r="G186" s="73" t="s">
        <v>26</v>
      </c>
      <c r="H186" s="73" t="s">
        <v>10</v>
      </c>
      <c r="I186" s="73" t="s">
        <v>17</v>
      </c>
      <c r="J186" s="73" t="s">
        <v>8</v>
      </c>
      <c r="K186" s="73" t="s">
        <v>123</v>
      </c>
      <c r="L186" s="73" t="s">
        <v>55</v>
      </c>
      <c r="M186" s="71">
        <v>240</v>
      </c>
      <c r="N186" s="69"/>
      <c r="O186" s="74">
        <f>P186+Q186+Z186+AA186+AB186+AC186</f>
        <v>0</v>
      </c>
      <c r="P186" s="74">
        <v>0</v>
      </c>
      <c r="Q186" s="74">
        <v>0</v>
      </c>
      <c r="Z186" s="74">
        <v>0</v>
      </c>
      <c r="AA186" s="74">
        <v>0</v>
      </c>
      <c r="AB186" s="74">
        <v>0</v>
      </c>
      <c r="AC186" s="74">
        <v>0</v>
      </c>
    </row>
    <row r="187" spans="2:29" ht="15">
      <c r="B187" s="50"/>
      <c r="C187" s="62" t="s">
        <v>83</v>
      </c>
      <c r="D187" s="63">
        <v>605</v>
      </c>
      <c r="E187" s="64">
        <v>5</v>
      </c>
      <c r="F187" s="64">
        <v>3</v>
      </c>
      <c r="G187" s="65" t="s">
        <v>26</v>
      </c>
      <c r="H187" s="65" t="s">
        <v>10</v>
      </c>
      <c r="I187" s="65" t="s">
        <v>17</v>
      </c>
      <c r="J187" s="65" t="s">
        <v>9</v>
      </c>
      <c r="K187" s="65" t="s">
        <v>23</v>
      </c>
      <c r="L187" s="65" t="s">
        <v>55</v>
      </c>
      <c r="M187" s="65"/>
      <c r="N187" s="50"/>
      <c r="O187" s="74">
        <f t="shared" si="34"/>
        <v>2543633.43</v>
      </c>
      <c r="P187" s="66">
        <f>P188</f>
        <v>1043633.43</v>
      </c>
      <c r="Q187" s="66">
        <f>Q188</f>
        <v>0</v>
      </c>
      <c r="Z187" s="66">
        <f aca="true" t="shared" si="56" ref="Z187:AC188">Z188</f>
        <v>750000</v>
      </c>
      <c r="AA187" s="66">
        <f t="shared" si="56"/>
        <v>0</v>
      </c>
      <c r="AB187" s="66">
        <f t="shared" si="56"/>
        <v>750000</v>
      </c>
      <c r="AC187" s="66">
        <f t="shared" si="56"/>
        <v>0</v>
      </c>
    </row>
    <row r="188" spans="2:29" ht="30.75">
      <c r="B188" s="50"/>
      <c r="C188" s="62" t="s">
        <v>119</v>
      </c>
      <c r="D188" s="63">
        <v>605</v>
      </c>
      <c r="E188" s="65" t="s">
        <v>26</v>
      </c>
      <c r="F188" s="65" t="s">
        <v>25</v>
      </c>
      <c r="G188" s="65" t="s">
        <v>26</v>
      </c>
      <c r="H188" s="65" t="s">
        <v>10</v>
      </c>
      <c r="I188" s="65" t="s">
        <v>17</v>
      </c>
      <c r="J188" s="65" t="s">
        <v>9</v>
      </c>
      <c r="K188" s="65" t="s">
        <v>23</v>
      </c>
      <c r="L188" s="65" t="s">
        <v>55</v>
      </c>
      <c r="M188" s="63">
        <v>200</v>
      </c>
      <c r="N188" s="50"/>
      <c r="O188" s="74">
        <f t="shared" si="34"/>
        <v>2543633.43</v>
      </c>
      <c r="P188" s="66">
        <f>P189</f>
        <v>1043633.43</v>
      </c>
      <c r="Q188" s="66">
        <f>Q189</f>
        <v>0</v>
      </c>
      <c r="Z188" s="66">
        <f t="shared" si="56"/>
        <v>750000</v>
      </c>
      <c r="AA188" s="66">
        <f t="shared" si="56"/>
        <v>0</v>
      </c>
      <c r="AB188" s="66">
        <f t="shared" si="56"/>
        <v>750000</v>
      </c>
      <c r="AC188" s="66">
        <f t="shared" si="56"/>
        <v>0</v>
      </c>
    </row>
    <row r="189" spans="2:29" s="78" customFormat="1" ht="46.5">
      <c r="B189" s="69"/>
      <c r="C189" s="79" t="s">
        <v>120</v>
      </c>
      <c r="D189" s="71">
        <v>605</v>
      </c>
      <c r="E189" s="72">
        <v>5</v>
      </c>
      <c r="F189" s="72">
        <v>3</v>
      </c>
      <c r="G189" s="73" t="s">
        <v>26</v>
      </c>
      <c r="H189" s="73" t="s">
        <v>10</v>
      </c>
      <c r="I189" s="73" t="s">
        <v>17</v>
      </c>
      <c r="J189" s="73" t="s">
        <v>9</v>
      </c>
      <c r="K189" s="73" t="s">
        <v>23</v>
      </c>
      <c r="L189" s="73" t="s">
        <v>55</v>
      </c>
      <c r="M189" s="71">
        <v>240</v>
      </c>
      <c r="N189" s="69"/>
      <c r="O189" s="74">
        <f t="shared" si="34"/>
        <v>2543633.43</v>
      </c>
      <c r="P189" s="74">
        <v>1043633.43</v>
      </c>
      <c r="Q189" s="74">
        <v>0</v>
      </c>
      <c r="Z189" s="74">
        <v>750000</v>
      </c>
      <c r="AA189" s="74">
        <v>0</v>
      </c>
      <c r="AB189" s="74">
        <v>750000</v>
      </c>
      <c r="AC189" s="74">
        <v>0</v>
      </c>
    </row>
    <row r="190" spans="2:29" ht="30.75">
      <c r="B190" s="50"/>
      <c r="C190" s="62" t="s">
        <v>85</v>
      </c>
      <c r="D190" s="63">
        <v>605</v>
      </c>
      <c r="E190" s="64">
        <v>5</v>
      </c>
      <c r="F190" s="64">
        <v>3</v>
      </c>
      <c r="G190" s="65" t="s">
        <v>26</v>
      </c>
      <c r="H190" s="65" t="s">
        <v>10</v>
      </c>
      <c r="I190" s="65" t="s">
        <v>17</v>
      </c>
      <c r="J190" s="65" t="s">
        <v>9</v>
      </c>
      <c r="K190" s="65" t="s">
        <v>123</v>
      </c>
      <c r="L190" s="65" t="s">
        <v>55</v>
      </c>
      <c r="M190" s="65"/>
      <c r="N190" s="50"/>
      <c r="O190" s="74">
        <f t="shared" si="34"/>
        <v>4945002.71</v>
      </c>
      <c r="P190" s="66">
        <f>P191</f>
        <v>1267005.71</v>
      </c>
      <c r="Q190" s="66">
        <f>Q191</f>
        <v>0</v>
      </c>
      <c r="Z190" s="66">
        <f aca="true" t="shared" si="57" ref="Z190:AC191">Z191</f>
        <v>1832410</v>
      </c>
      <c r="AA190" s="66">
        <f t="shared" si="57"/>
        <v>0</v>
      </c>
      <c r="AB190" s="66">
        <f t="shared" si="57"/>
        <v>1845587</v>
      </c>
      <c r="AC190" s="66">
        <f t="shared" si="57"/>
        <v>0</v>
      </c>
    </row>
    <row r="191" spans="2:29" ht="30.75">
      <c r="B191" s="50"/>
      <c r="C191" s="62" t="s">
        <v>119</v>
      </c>
      <c r="D191" s="63">
        <v>605</v>
      </c>
      <c r="E191" s="64">
        <v>5</v>
      </c>
      <c r="F191" s="64">
        <v>3</v>
      </c>
      <c r="G191" s="65" t="s">
        <v>26</v>
      </c>
      <c r="H191" s="65" t="s">
        <v>10</v>
      </c>
      <c r="I191" s="65" t="s">
        <v>17</v>
      </c>
      <c r="J191" s="65" t="s">
        <v>9</v>
      </c>
      <c r="K191" s="65" t="s">
        <v>123</v>
      </c>
      <c r="L191" s="65" t="s">
        <v>55</v>
      </c>
      <c r="M191" s="63">
        <v>200</v>
      </c>
      <c r="N191" s="50"/>
      <c r="O191" s="74">
        <f t="shared" si="34"/>
        <v>4945002.71</v>
      </c>
      <c r="P191" s="66">
        <f>P192</f>
        <v>1267005.71</v>
      </c>
      <c r="Q191" s="66">
        <f>Q192</f>
        <v>0</v>
      </c>
      <c r="Z191" s="66">
        <f t="shared" si="57"/>
        <v>1832410</v>
      </c>
      <c r="AA191" s="66">
        <f t="shared" si="57"/>
        <v>0</v>
      </c>
      <c r="AB191" s="66">
        <f t="shared" si="57"/>
        <v>1845587</v>
      </c>
      <c r="AC191" s="66">
        <f t="shared" si="57"/>
        <v>0</v>
      </c>
    </row>
    <row r="192" spans="2:29" s="78" customFormat="1" ht="46.5">
      <c r="B192" s="69"/>
      <c r="C192" s="79" t="s">
        <v>120</v>
      </c>
      <c r="D192" s="71">
        <v>605</v>
      </c>
      <c r="E192" s="72">
        <v>5</v>
      </c>
      <c r="F192" s="72">
        <v>3</v>
      </c>
      <c r="G192" s="73" t="s">
        <v>26</v>
      </c>
      <c r="H192" s="73" t="s">
        <v>10</v>
      </c>
      <c r="I192" s="73" t="s">
        <v>17</v>
      </c>
      <c r="J192" s="73" t="s">
        <v>9</v>
      </c>
      <c r="K192" s="73" t="s">
        <v>123</v>
      </c>
      <c r="L192" s="73" t="s">
        <v>55</v>
      </c>
      <c r="M192" s="71">
        <v>240</v>
      </c>
      <c r="N192" s="69"/>
      <c r="O192" s="74">
        <f t="shared" si="34"/>
        <v>4945002.71</v>
      </c>
      <c r="P192" s="74">
        <v>1267005.71</v>
      </c>
      <c r="Q192" s="74">
        <v>0</v>
      </c>
      <c r="Z192" s="74">
        <v>1832410</v>
      </c>
      <c r="AA192" s="74">
        <v>0</v>
      </c>
      <c r="AB192" s="74">
        <v>1845587</v>
      </c>
      <c r="AC192" s="74">
        <v>0</v>
      </c>
    </row>
    <row r="193" spans="2:29" ht="15">
      <c r="B193" s="50"/>
      <c r="C193" s="62" t="s">
        <v>100</v>
      </c>
      <c r="D193" s="63">
        <v>605</v>
      </c>
      <c r="E193" s="64">
        <v>5</v>
      </c>
      <c r="F193" s="64">
        <v>3</v>
      </c>
      <c r="G193" s="65" t="s">
        <v>26</v>
      </c>
      <c r="H193" s="65" t="s">
        <v>10</v>
      </c>
      <c r="I193" s="65" t="s">
        <v>17</v>
      </c>
      <c r="J193" s="65" t="s">
        <v>9</v>
      </c>
      <c r="K193" s="65" t="s">
        <v>127</v>
      </c>
      <c r="L193" s="65" t="s">
        <v>55</v>
      </c>
      <c r="M193" s="65"/>
      <c r="N193" s="50"/>
      <c r="O193" s="74">
        <f t="shared" si="34"/>
        <v>42550</v>
      </c>
      <c r="P193" s="66">
        <f>P194</f>
        <v>12550</v>
      </c>
      <c r="Q193" s="66">
        <f>Q194</f>
        <v>0</v>
      </c>
      <c r="Z193" s="66">
        <f aca="true" t="shared" si="58" ref="Z193:AC194">Z194</f>
        <v>15000</v>
      </c>
      <c r="AA193" s="66">
        <f t="shared" si="58"/>
        <v>0</v>
      </c>
      <c r="AB193" s="66">
        <f t="shared" si="58"/>
        <v>15000</v>
      </c>
      <c r="AC193" s="66">
        <f t="shared" si="58"/>
        <v>0</v>
      </c>
    </row>
    <row r="194" spans="2:29" ht="30.75">
      <c r="B194" s="50"/>
      <c r="C194" s="62" t="s">
        <v>119</v>
      </c>
      <c r="D194" s="63">
        <v>605</v>
      </c>
      <c r="E194" s="64">
        <v>5</v>
      </c>
      <c r="F194" s="64">
        <v>3</v>
      </c>
      <c r="G194" s="65" t="s">
        <v>26</v>
      </c>
      <c r="H194" s="65" t="s">
        <v>10</v>
      </c>
      <c r="I194" s="65" t="s">
        <v>17</v>
      </c>
      <c r="J194" s="65" t="s">
        <v>9</v>
      </c>
      <c r="K194" s="65" t="s">
        <v>127</v>
      </c>
      <c r="L194" s="65" t="s">
        <v>55</v>
      </c>
      <c r="M194" s="63">
        <v>200</v>
      </c>
      <c r="N194" s="50"/>
      <c r="O194" s="74">
        <f t="shared" si="34"/>
        <v>42550</v>
      </c>
      <c r="P194" s="66">
        <f>P195</f>
        <v>12550</v>
      </c>
      <c r="Q194" s="66">
        <f>Q195</f>
        <v>0</v>
      </c>
      <c r="Z194" s="66">
        <f t="shared" si="58"/>
        <v>15000</v>
      </c>
      <c r="AA194" s="66">
        <f t="shared" si="58"/>
        <v>0</v>
      </c>
      <c r="AB194" s="66">
        <f t="shared" si="58"/>
        <v>15000</v>
      </c>
      <c r="AC194" s="66">
        <f t="shared" si="58"/>
        <v>0</v>
      </c>
    </row>
    <row r="195" spans="2:29" s="78" customFormat="1" ht="47.25" customHeight="1">
      <c r="B195" s="69"/>
      <c r="C195" s="79" t="s">
        <v>120</v>
      </c>
      <c r="D195" s="71">
        <v>605</v>
      </c>
      <c r="E195" s="72">
        <v>5</v>
      </c>
      <c r="F195" s="72">
        <v>3</v>
      </c>
      <c r="G195" s="73" t="s">
        <v>26</v>
      </c>
      <c r="H195" s="73" t="s">
        <v>10</v>
      </c>
      <c r="I195" s="73" t="s">
        <v>17</v>
      </c>
      <c r="J195" s="73" t="s">
        <v>9</v>
      </c>
      <c r="K195" s="73" t="s">
        <v>127</v>
      </c>
      <c r="L195" s="73" t="s">
        <v>55</v>
      </c>
      <c r="M195" s="71">
        <v>240</v>
      </c>
      <c r="N195" s="69"/>
      <c r="O195" s="74">
        <f t="shared" si="34"/>
        <v>42550</v>
      </c>
      <c r="P195" s="74">
        <v>12550</v>
      </c>
      <c r="Q195" s="74">
        <v>0</v>
      </c>
      <c r="Z195" s="74">
        <v>15000</v>
      </c>
      <c r="AA195" s="74">
        <v>0</v>
      </c>
      <c r="AB195" s="74">
        <v>15000</v>
      </c>
      <c r="AC195" s="74">
        <v>0</v>
      </c>
    </row>
    <row r="196" spans="2:29" s="78" customFormat="1" ht="32.25" customHeight="1">
      <c r="B196" s="69"/>
      <c r="C196" s="22" t="s">
        <v>187</v>
      </c>
      <c r="D196" s="71">
        <v>605</v>
      </c>
      <c r="E196" s="72">
        <v>5</v>
      </c>
      <c r="F196" s="72">
        <v>3</v>
      </c>
      <c r="G196" s="73" t="s">
        <v>26</v>
      </c>
      <c r="H196" s="73" t="s">
        <v>10</v>
      </c>
      <c r="I196" s="73" t="s">
        <v>17</v>
      </c>
      <c r="J196" s="73" t="s">
        <v>9</v>
      </c>
      <c r="K196" s="73" t="s">
        <v>133</v>
      </c>
      <c r="L196" s="73"/>
      <c r="M196" s="71"/>
      <c r="N196" s="69"/>
      <c r="O196" s="74">
        <f t="shared" si="34"/>
        <v>40000</v>
      </c>
      <c r="P196" s="74">
        <f>SUM(P197)</f>
        <v>0</v>
      </c>
      <c r="Q196" s="74">
        <f aca="true" t="shared" si="59" ref="Q196:AC197">SUM(Q197)</f>
        <v>0</v>
      </c>
      <c r="R196" s="74">
        <f t="shared" si="59"/>
        <v>0</v>
      </c>
      <c r="S196" s="74">
        <f t="shared" si="59"/>
        <v>0</v>
      </c>
      <c r="T196" s="74">
        <f t="shared" si="59"/>
        <v>0</v>
      </c>
      <c r="U196" s="74">
        <f t="shared" si="59"/>
        <v>0</v>
      </c>
      <c r="V196" s="74">
        <f t="shared" si="59"/>
        <v>0</v>
      </c>
      <c r="W196" s="74">
        <f t="shared" si="59"/>
        <v>0</v>
      </c>
      <c r="X196" s="74">
        <f t="shared" si="59"/>
        <v>0</v>
      </c>
      <c r="Y196" s="74">
        <f t="shared" si="59"/>
        <v>0</v>
      </c>
      <c r="Z196" s="74">
        <f t="shared" si="59"/>
        <v>20000</v>
      </c>
      <c r="AA196" s="74">
        <f t="shared" si="59"/>
        <v>0</v>
      </c>
      <c r="AB196" s="74">
        <f t="shared" si="59"/>
        <v>20000</v>
      </c>
      <c r="AC196" s="74">
        <f t="shared" si="59"/>
        <v>0</v>
      </c>
    </row>
    <row r="197" spans="2:29" s="78" customFormat="1" ht="33" customHeight="1">
      <c r="B197" s="69"/>
      <c r="C197" s="22" t="s">
        <v>119</v>
      </c>
      <c r="D197" s="71">
        <v>605</v>
      </c>
      <c r="E197" s="72">
        <v>5</v>
      </c>
      <c r="F197" s="72">
        <v>3</v>
      </c>
      <c r="G197" s="73" t="s">
        <v>26</v>
      </c>
      <c r="H197" s="73" t="s">
        <v>10</v>
      </c>
      <c r="I197" s="73" t="s">
        <v>17</v>
      </c>
      <c r="J197" s="73" t="s">
        <v>9</v>
      </c>
      <c r="K197" s="73" t="s">
        <v>133</v>
      </c>
      <c r="L197" s="73" t="s">
        <v>55</v>
      </c>
      <c r="M197" s="71">
        <v>200</v>
      </c>
      <c r="N197" s="69"/>
      <c r="O197" s="74">
        <f t="shared" si="34"/>
        <v>40000</v>
      </c>
      <c r="P197" s="74">
        <f>SUM(P198)</f>
        <v>0</v>
      </c>
      <c r="Q197" s="74">
        <f t="shared" si="59"/>
        <v>0</v>
      </c>
      <c r="R197" s="74">
        <f t="shared" si="59"/>
        <v>0</v>
      </c>
      <c r="S197" s="74">
        <f t="shared" si="59"/>
        <v>0</v>
      </c>
      <c r="T197" s="74">
        <f t="shared" si="59"/>
        <v>0</v>
      </c>
      <c r="U197" s="74">
        <f t="shared" si="59"/>
        <v>0</v>
      </c>
      <c r="V197" s="74">
        <f t="shared" si="59"/>
        <v>0</v>
      </c>
      <c r="W197" s="74">
        <f t="shared" si="59"/>
        <v>0</v>
      </c>
      <c r="X197" s="74">
        <f t="shared" si="59"/>
        <v>0</v>
      </c>
      <c r="Y197" s="74">
        <f t="shared" si="59"/>
        <v>0</v>
      </c>
      <c r="Z197" s="74">
        <f t="shared" si="59"/>
        <v>20000</v>
      </c>
      <c r="AA197" s="74">
        <f t="shared" si="59"/>
        <v>0</v>
      </c>
      <c r="AB197" s="74">
        <f t="shared" si="59"/>
        <v>20000</v>
      </c>
      <c r="AC197" s="74">
        <f t="shared" si="59"/>
        <v>0</v>
      </c>
    </row>
    <row r="198" spans="2:29" s="78" customFormat="1" ht="47.25" customHeight="1">
      <c r="B198" s="69"/>
      <c r="C198" s="22" t="s">
        <v>120</v>
      </c>
      <c r="D198" s="71">
        <v>605</v>
      </c>
      <c r="E198" s="72">
        <v>5</v>
      </c>
      <c r="F198" s="72">
        <v>3</v>
      </c>
      <c r="G198" s="73" t="s">
        <v>26</v>
      </c>
      <c r="H198" s="73" t="s">
        <v>10</v>
      </c>
      <c r="I198" s="73" t="s">
        <v>17</v>
      </c>
      <c r="J198" s="73" t="s">
        <v>9</v>
      </c>
      <c r="K198" s="73" t="s">
        <v>133</v>
      </c>
      <c r="L198" s="73" t="s">
        <v>55</v>
      </c>
      <c r="M198" s="71">
        <v>240</v>
      </c>
      <c r="N198" s="69"/>
      <c r="O198" s="74">
        <f t="shared" si="34"/>
        <v>40000</v>
      </c>
      <c r="P198" s="74">
        <v>0</v>
      </c>
      <c r="Q198" s="74">
        <v>0</v>
      </c>
      <c r="Z198" s="74">
        <v>20000</v>
      </c>
      <c r="AA198" s="74">
        <v>0</v>
      </c>
      <c r="AB198" s="74">
        <v>20000</v>
      </c>
      <c r="AC198" s="74">
        <v>0</v>
      </c>
    </row>
    <row r="199" spans="2:29" ht="78" customHeight="1" hidden="1">
      <c r="B199" s="50"/>
      <c r="C199" s="62" t="s">
        <v>167</v>
      </c>
      <c r="D199" s="63">
        <v>605</v>
      </c>
      <c r="E199" s="64">
        <v>5</v>
      </c>
      <c r="F199" s="64">
        <v>3</v>
      </c>
      <c r="G199" s="65" t="s">
        <v>172</v>
      </c>
      <c r="H199" s="65" t="s">
        <v>55</v>
      </c>
      <c r="I199" s="65" t="s">
        <v>38</v>
      </c>
      <c r="J199" s="65" t="s">
        <v>55</v>
      </c>
      <c r="K199" s="65" t="s">
        <v>112</v>
      </c>
      <c r="L199" s="65" t="s">
        <v>55</v>
      </c>
      <c r="M199" s="65"/>
      <c r="N199" s="50"/>
      <c r="O199" s="74">
        <f t="shared" si="34"/>
        <v>0</v>
      </c>
      <c r="P199" s="66">
        <f>P200+P205</f>
        <v>0</v>
      </c>
      <c r="Q199" s="66">
        <f aca="true" t="shared" si="60" ref="Q199:AC199">Q200+Q205</f>
        <v>0</v>
      </c>
      <c r="R199" s="66">
        <f t="shared" si="60"/>
        <v>0</v>
      </c>
      <c r="S199" s="66">
        <f t="shared" si="60"/>
        <v>0</v>
      </c>
      <c r="T199" s="66">
        <f t="shared" si="60"/>
        <v>0</v>
      </c>
      <c r="U199" s="66">
        <f t="shared" si="60"/>
        <v>0</v>
      </c>
      <c r="V199" s="66">
        <f t="shared" si="60"/>
        <v>0</v>
      </c>
      <c r="W199" s="66">
        <f t="shared" si="60"/>
        <v>0</v>
      </c>
      <c r="X199" s="66">
        <f t="shared" si="60"/>
        <v>0</v>
      </c>
      <c r="Y199" s="66">
        <f t="shared" si="60"/>
        <v>0</v>
      </c>
      <c r="Z199" s="66">
        <f t="shared" si="60"/>
        <v>0</v>
      </c>
      <c r="AA199" s="66">
        <f t="shared" si="60"/>
        <v>0</v>
      </c>
      <c r="AB199" s="66">
        <f t="shared" si="60"/>
        <v>0</v>
      </c>
      <c r="AC199" s="66">
        <f t="shared" si="60"/>
        <v>0</v>
      </c>
    </row>
    <row r="200" spans="2:29" ht="65.25" customHeight="1" hidden="1">
      <c r="B200" s="50"/>
      <c r="C200" s="62" t="s">
        <v>168</v>
      </c>
      <c r="D200" s="63">
        <v>605</v>
      </c>
      <c r="E200" s="64">
        <v>5</v>
      </c>
      <c r="F200" s="64">
        <v>3</v>
      </c>
      <c r="G200" s="65" t="s">
        <v>172</v>
      </c>
      <c r="H200" s="65" t="s">
        <v>8</v>
      </c>
      <c r="I200" s="65" t="s">
        <v>15</v>
      </c>
      <c r="J200" s="65" t="s">
        <v>55</v>
      </c>
      <c r="K200" s="65" t="s">
        <v>112</v>
      </c>
      <c r="L200" s="65" t="s">
        <v>55</v>
      </c>
      <c r="M200" s="63"/>
      <c r="N200" s="50"/>
      <c r="O200" s="74">
        <f t="shared" si="34"/>
        <v>0</v>
      </c>
      <c r="P200" s="66">
        <f>P202</f>
        <v>0</v>
      </c>
      <c r="Q200" s="66">
        <f>Q202</f>
        <v>0</v>
      </c>
      <c r="Z200" s="66">
        <f>Z202</f>
        <v>0</v>
      </c>
      <c r="AA200" s="66">
        <f>AA202</f>
        <v>0</v>
      </c>
      <c r="AB200" s="66">
        <f>AB202</f>
        <v>0</v>
      </c>
      <c r="AC200" s="66">
        <f>AC202</f>
        <v>0</v>
      </c>
    </row>
    <row r="201" spans="2:29" ht="75.75" customHeight="1" hidden="1">
      <c r="B201" s="50"/>
      <c r="C201" s="22" t="s">
        <v>171</v>
      </c>
      <c r="D201" s="63">
        <v>605</v>
      </c>
      <c r="E201" s="64">
        <v>5</v>
      </c>
      <c r="F201" s="64">
        <v>3</v>
      </c>
      <c r="G201" s="65" t="s">
        <v>172</v>
      </c>
      <c r="H201" s="65" t="s">
        <v>8</v>
      </c>
      <c r="I201" s="65" t="s">
        <v>15</v>
      </c>
      <c r="J201" s="65" t="s">
        <v>55</v>
      </c>
      <c r="K201" s="65" t="s">
        <v>112</v>
      </c>
      <c r="L201" s="65" t="s">
        <v>55</v>
      </c>
      <c r="M201" s="65"/>
      <c r="N201" s="50"/>
      <c r="O201" s="74">
        <f t="shared" si="34"/>
        <v>0</v>
      </c>
      <c r="P201" s="74">
        <f>SUM(P202)</f>
        <v>0</v>
      </c>
      <c r="Q201" s="74">
        <f aca="true" t="shared" si="61" ref="Q201:AC202">SUM(Q202)</f>
        <v>0</v>
      </c>
      <c r="R201" s="74">
        <f t="shared" si="61"/>
        <v>0</v>
      </c>
      <c r="S201" s="74">
        <f t="shared" si="61"/>
        <v>0</v>
      </c>
      <c r="T201" s="74">
        <f t="shared" si="61"/>
        <v>0</v>
      </c>
      <c r="U201" s="74">
        <f t="shared" si="61"/>
        <v>0</v>
      </c>
      <c r="V201" s="74">
        <f t="shared" si="61"/>
        <v>0</v>
      </c>
      <c r="W201" s="74">
        <f t="shared" si="61"/>
        <v>0</v>
      </c>
      <c r="X201" s="74">
        <f t="shared" si="61"/>
        <v>0</v>
      </c>
      <c r="Y201" s="74">
        <f t="shared" si="61"/>
        <v>0</v>
      </c>
      <c r="Z201" s="74">
        <f t="shared" si="61"/>
        <v>0</v>
      </c>
      <c r="AA201" s="74">
        <f t="shared" si="61"/>
        <v>0</v>
      </c>
      <c r="AB201" s="74">
        <f t="shared" si="61"/>
        <v>0</v>
      </c>
      <c r="AC201" s="74">
        <f t="shared" si="61"/>
        <v>0</v>
      </c>
    </row>
    <row r="202" spans="2:29" s="78" customFormat="1" ht="96" customHeight="1" hidden="1">
      <c r="B202" s="69"/>
      <c r="C202" s="22" t="s">
        <v>174</v>
      </c>
      <c r="D202" s="71">
        <v>605</v>
      </c>
      <c r="E202" s="72">
        <v>5</v>
      </c>
      <c r="F202" s="72">
        <v>3</v>
      </c>
      <c r="G202" s="73" t="s">
        <v>172</v>
      </c>
      <c r="H202" s="73" t="s">
        <v>8</v>
      </c>
      <c r="I202" s="73" t="s">
        <v>15</v>
      </c>
      <c r="J202" s="73" t="s">
        <v>9</v>
      </c>
      <c r="K202" s="73" t="s">
        <v>123</v>
      </c>
      <c r="L202" s="73" t="s">
        <v>55</v>
      </c>
      <c r="M202" s="71"/>
      <c r="N202" s="69"/>
      <c r="O202" s="74">
        <f t="shared" si="34"/>
        <v>0</v>
      </c>
      <c r="P202" s="74">
        <f>SUM(P203)</f>
        <v>0</v>
      </c>
      <c r="Q202" s="74">
        <f t="shared" si="61"/>
        <v>0</v>
      </c>
      <c r="R202" s="74">
        <f t="shared" si="61"/>
        <v>0</v>
      </c>
      <c r="S202" s="74">
        <f t="shared" si="61"/>
        <v>0</v>
      </c>
      <c r="T202" s="74">
        <f t="shared" si="61"/>
        <v>0</v>
      </c>
      <c r="U202" s="74">
        <f t="shared" si="61"/>
        <v>0</v>
      </c>
      <c r="V202" s="74">
        <f t="shared" si="61"/>
        <v>0</v>
      </c>
      <c r="W202" s="74">
        <f t="shared" si="61"/>
        <v>0</v>
      </c>
      <c r="X202" s="74">
        <f t="shared" si="61"/>
        <v>0</v>
      </c>
      <c r="Y202" s="74">
        <f t="shared" si="61"/>
        <v>0</v>
      </c>
      <c r="Z202" s="74">
        <f t="shared" si="61"/>
        <v>0</v>
      </c>
      <c r="AA202" s="74">
        <f t="shared" si="61"/>
        <v>0</v>
      </c>
      <c r="AB202" s="74">
        <f t="shared" si="61"/>
        <v>0</v>
      </c>
      <c r="AC202" s="74">
        <f t="shared" si="61"/>
        <v>0</v>
      </c>
    </row>
    <row r="203" spans="2:29" ht="31.5" customHeight="1" hidden="1">
      <c r="B203" s="50"/>
      <c r="C203" s="62" t="s">
        <v>119</v>
      </c>
      <c r="D203" s="71">
        <v>605</v>
      </c>
      <c r="E203" s="72">
        <v>5</v>
      </c>
      <c r="F203" s="72">
        <v>3</v>
      </c>
      <c r="G203" s="73" t="s">
        <v>172</v>
      </c>
      <c r="H203" s="73" t="s">
        <v>8</v>
      </c>
      <c r="I203" s="73" t="s">
        <v>15</v>
      </c>
      <c r="J203" s="73" t="s">
        <v>9</v>
      </c>
      <c r="K203" s="73" t="s">
        <v>123</v>
      </c>
      <c r="L203" s="73" t="s">
        <v>55</v>
      </c>
      <c r="M203" s="65" t="s">
        <v>124</v>
      </c>
      <c r="N203" s="50"/>
      <c r="O203" s="74">
        <f t="shared" si="34"/>
        <v>0</v>
      </c>
      <c r="P203" s="66">
        <f>SUM(P204)</f>
        <v>0</v>
      </c>
      <c r="Q203" s="66">
        <f aca="true" t="shared" si="62" ref="Q203:AC203">SUM(Q204)</f>
        <v>0</v>
      </c>
      <c r="R203" s="66">
        <f t="shared" si="62"/>
        <v>0</v>
      </c>
      <c r="S203" s="66">
        <f t="shared" si="62"/>
        <v>0</v>
      </c>
      <c r="T203" s="66">
        <f t="shared" si="62"/>
        <v>0</v>
      </c>
      <c r="U203" s="66">
        <f t="shared" si="62"/>
        <v>0</v>
      </c>
      <c r="V203" s="66">
        <f t="shared" si="62"/>
        <v>0</v>
      </c>
      <c r="W203" s="66">
        <f t="shared" si="62"/>
        <v>0</v>
      </c>
      <c r="X203" s="66">
        <f t="shared" si="62"/>
        <v>0</v>
      </c>
      <c r="Y203" s="66">
        <f t="shared" si="62"/>
        <v>0</v>
      </c>
      <c r="Z203" s="66">
        <f t="shared" si="62"/>
        <v>0</v>
      </c>
      <c r="AA203" s="66">
        <f t="shared" si="62"/>
        <v>0</v>
      </c>
      <c r="AB203" s="66">
        <f t="shared" si="62"/>
        <v>0</v>
      </c>
      <c r="AC203" s="66">
        <f t="shared" si="62"/>
        <v>0</v>
      </c>
    </row>
    <row r="204" spans="2:29" ht="31.5" customHeight="1" hidden="1">
      <c r="B204" s="50"/>
      <c r="C204" s="79" t="s">
        <v>120</v>
      </c>
      <c r="D204" s="71">
        <v>605</v>
      </c>
      <c r="E204" s="72">
        <v>5</v>
      </c>
      <c r="F204" s="72">
        <v>3</v>
      </c>
      <c r="G204" s="73" t="s">
        <v>172</v>
      </c>
      <c r="H204" s="73" t="s">
        <v>8</v>
      </c>
      <c r="I204" s="73" t="s">
        <v>15</v>
      </c>
      <c r="J204" s="73" t="s">
        <v>9</v>
      </c>
      <c r="K204" s="73" t="s">
        <v>123</v>
      </c>
      <c r="L204" s="73" t="s">
        <v>55</v>
      </c>
      <c r="M204" s="63">
        <v>240</v>
      </c>
      <c r="N204" s="50"/>
      <c r="O204" s="74">
        <f t="shared" si="34"/>
        <v>0</v>
      </c>
      <c r="P204" s="66">
        <v>0</v>
      </c>
      <c r="Q204" s="66">
        <v>0</v>
      </c>
      <c r="Z204" s="66">
        <v>0</v>
      </c>
      <c r="AA204" s="66">
        <v>0</v>
      </c>
      <c r="AB204" s="66">
        <v>0</v>
      </c>
      <c r="AC204" s="66">
        <v>0</v>
      </c>
    </row>
    <row r="205" spans="2:29" ht="67.5" customHeight="1" hidden="1">
      <c r="B205" s="50"/>
      <c r="C205" s="62" t="s">
        <v>170</v>
      </c>
      <c r="D205" s="63">
        <v>605</v>
      </c>
      <c r="E205" s="64">
        <v>5</v>
      </c>
      <c r="F205" s="64">
        <v>3</v>
      </c>
      <c r="G205" s="65" t="s">
        <v>172</v>
      </c>
      <c r="H205" s="65" t="s">
        <v>9</v>
      </c>
      <c r="I205" s="65" t="s">
        <v>15</v>
      </c>
      <c r="J205" s="65" t="s">
        <v>55</v>
      </c>
      <c r="K205" s="65" t="s">
        <v>112</v>
      </c>
      <c r="L205" s="65" t="s">
        <v>55</v>
      </c>
      <c r="M205" s="63"/>
      <c r="N205" s="50"/>
      <c r="O205" s="74">
        <f t="shared" si="34"/>
        <v>0</v>
      </c>
      <c r="P205" s="66">
        <f>P207</f>
        <v>0</v>
      </c>
      <c r="Q205" s="66">
        <f>Q207</f>
        <v>0</v>
      </c>
      <c r="Z205" s="66">
        <f>Z207</f>
        <v>0</v>
      </c>
      <c r="AA205" s="66">
        <f>AA207</f>
        <v>0</v>
      </c>
      <c r="AB205" s="66">
        <f>AB207</f>
        <v>0</v>
      </c>
      <c r="AC205" s="66">
        <f>AC207</f>
        <v>0</v>
      </c>
    </row>
    <row r="206" spans="2:29" ht="48.75" customHeight="1" hidden="1">
      <c r="B206" s="50"/>
      <c r="C206" s="62" t="s">
        <v>175</v>
      </c>
      <c r="D206" s="63">
        <v>605</v>
      </c>
      <c r="E206" s="64">
        <v>5</v>
      </c>
      <c r="F206" s="64">
        <v>3</v>
      </c>
      <c r="G206" s="65" t="s">
        <v>172</v>
      </c>
      <c r="H206" s="65" t="s">
        <v>9</v>
      </c>
      <c r="I206" s="65" t="s">
        <v>15</v>
      </c>
      <c r="J206" s="65" t="s">
        <v>55</v>
      </c>
      <c r="K206" s="65" t="s">
        <v>112</v>
      </c>
      <c r="L206" s="65" t="s">
        <v>55</v>
      </c>
      <c r="M206" s="65"/>
      <c r="N206" s="50"/>
      <c r="O206" s="74">
        <f t="shared" si="34"/>
        <v>0</v>
      </c>
      <c r="P206" s="74">
        <f>SUM(P207)</f>
        <v>0</v>
      </c>
      <c r="Q206" s="74">
        <f aca="true" t="shared" si="63" ref="Q206:AC207">SUM(Q207)</f>
        <v>0</v>
      </c>
      <c r="R206" s="74">
        <f t="shared" si="63"/>
        <v>0</v>
      </c>
      <c r="S206" s="74">
        <f t="shared" si="63"/>
        <v>0</v>
      </c>
      <c r="T206" s="74">
        <f t="shared" si="63"/>
        <v>0</v>
      </c>
      <c r="U206" s="74">
        <f t="shared" si="63"/>
        <v>0</v>
      </c>
      <c r="V206" s="74">
        <f t="shared" si="63"/>
        <v>0</v>
      </c>
      <c r="W206" s="74">
        <f t="shared" si="63"/>
        <v>0</v>
      </c>
      <c r="X206" s="74">
        <f t="shared" si="63"/>
        <v>0</v>
      </c>
      <c r="Y206" s="74">
        <f t="shared" si="63"/>
        <v>0</v>
      </c>
      <c r="Z206" s="74">
        <f t="shared" si="63"/>
        <v>0</v>
      </c>
      <c r="AA206" s="74">
        <f t="shared" si="63"/>
        <v>0</v>
      </c>
      <c r="AB206" s="74">
        <f t="shared" si="63"/>
        <v>0</v>
      </c>
      <c r="AC206" s="74">
        <f t="shared" si="63"/>
        <v>0</v>
      </c>
    </row>
    <row r="207" spans="2:29" ht="82.5" customHeight="1" hidden="1">
      <c r="B207" s="50"/>
      <c r="C207" s="62" t="s">
        <v>178</v>
      </c>
      <c r="D207" s="71">
        <v>605</v>
      </c>
      <c r="E207" s="72">
        <v>5</v>
      </c>
      <c r="F207" s="72">
        <v>3</v>
      </c>
      <c r="G207" s="73" t="s">
        <v>172</v>
      </c>
      <c r="H207" s="73" t="s">
        <v>9</v>
      </c>
      <c r="I207" s="73" t="s">
        <v>15</v>
      </c>
      <c r="J207" s="73" t="s">
        <v>9</v>
      </c>
      <c r="K207" s="73" t="s">
        <v>123</v>
      </c>
      <c r="L207" s="73" t="s">
        <v>55</v>
      </c>
      <c r="M207" s="71"/>
      <c r="N207" s="69"/>
      <c r="O207" s="74">
        <f t="shared" si="34"/>
        <v>0</v>
      </c>
      <c r="P207" s="74">
        <f>SUM(P208)</f>
        <v>0</v>
      </c>
      <c r="Q207" s="74">
        <f t="shared" si="63"/>
        <v>0</v>
      </c>
      <c r="R207" s="74">
        <f t="shared" si="63"/>
        <v>0</v>
      </c>
      <c r="S207" s="74">
        <f t="shared" si="63"/>
        <v>0</v>
      </c>
      <c r="T207" s="74">
        <f t="shared" si="63"/>
        <v>0</v>
      </c>
      <c r="U207" s="74">
        <f t="shared" si="63"/>
        <v>0</v>
      </c>
      <c r="V207" s="74">
        <f t="shared" si="63"/>
        <v>0</v>
      </c>
      <c r="W207" s="74">
        <f t="shared" si="63"/>
        <v>0</v>
      </c>
      <c r="X207" s="74">
        <f t="shared" si="63"/>
        <v>0</v>
      </c>
      <c r="Y207" s="74">
        <f t="shared" si="63"/>
        <v>0</v>
      </c>
      <c r="Z207" s="74">
        <f t="shared" si="63"/>
        <v>0</v>
      </c>
      <c r="AA207" s="74">
        <f t="shared" si="63"/>
        <v>0</v>
      </c>
      <c r="AB207" s="74">
        <f t="shared" si="63"/>
        <v>0</v>
      </c>
      <c r="AC207" s="74">
        <f t="shared" si="63"/>
        <v>0</v>
      </c>
    </row>
    <row r="208" spans="2:29" ht="31.5" customHeight="1" hidden="1">
      <c r="B208" s="50"/>
      <c r="C208" s="62" t="s">
        <v>119</v>
      </c>
      <c r="D208" s="71">
        <v>605</v>
      </c>
      <c r="E208" s="72">
        <v>5</v>
      </c>
      <c r="F208" s="72">
        <v>3</v>
      </c>
      <c r="G208" s="73" t="s">
        <v>172</v>
      </c>
      <c r="H208" s="73" t="s">
        <v>9</v>
      </c>
      <c r="I208" s="73" t="s">
        <v>15</v>
      </c>
      <c r="J208" s="73" t="s">
        <v>9</v>
      </c>
      <c r="K208" s="73" t="s">
        <v>123</v>
      </c>
      <c r="L208" s="73" t="s">
        <v>55</v>
      </c>
      <c r="M208" s="65" t="s">
        <v>124</v>
      </c>
      <c r="N208" s="50"/>
      <c r="O208" s="74">
        <f t="shared" si="34"/>
        <v>0</v>
      </c>
      <c r="P208" s="66">
        <f>SUM(P209)</f>
        <v>0</v>
      </c>
      <c r="Q208" s="66">
        <f aca="true" t="shared" si="64" ref="Q208:AC208">SUM(Q209)</f>
        <v>0</v>
      </c>
      <c r="R208" s="66">
        <f t="shared" si="64"/>
        <v>0</v>
      </c>
      <c r="S208" s="66">
        <f t="shared" si="64"/>
        <v>0</v>
      </c>
      <c r="T208" s="66">
        <f t="shared" si="64"/>
        <v>0</v>
      </c>
      <c r="U208" s="66">
        <f t="shared" si="64"/>
        <v>0</v>
      </c>
      <c r="V208" s="66">
        <f t="shared" si="64"/>
        <v>0</v>
      </c>
      <c r="W208" s="66">
        <f t="shared" si="64"/>
        <v>0</v>
      </c>
      <c r="X208" s="66">
        <f t="shared" si="64"/>
        <v>0</v>
      </c>
      <c r="Y208" s="66">
        <f t="shared" si="64"/>
        <v>0</v>
      </c>
      <c r="Z208" s="66">
        <f t="shared" si="64"/>
        <v>0</v>
      </c>
      <c r="AA208" s="66">
        <f t="shared" si="64"/>
        <v>0</v>
      </c>
      <c r="AB208" s="66">
        <f t="shared" si="64"/>
        <v>0</v>
      </c>
      <c r="AC208" s="66">
        <f t="shared" si="64"/>
        <v>0</v>
      </c>
    </row>
    <row r="209" spans="2:29" ht="31.5" customHeight="1" hidden="1">
      <c r="B209" s="50"/>
      <c r="C209" s="79" t="s">
        <v>120</v>
      </c>
      <c r="D209" s="71">
        <v>605</v>
      </c>
      <c r="E209" s="72">
        <v>5</v>
      </c>
      <c r="F209" s="72">
        <v>3</v>
      </c>
      <c r="G209" s="73" t="s">
        <v>172</v>
      </c>
      <c r="H209" s="73" t="s">
        <v>9</v>
      </c>
      <c r="I209" s="73" t="s">
        <v>15</v>
      </c>
      <c r="J209" s="73" t="s">
        <v>9</v>
      </c>
      <c r="K209" s="73" t="s">
        <v>123</v>
      </c>
      <c r="L209" s="73" t="s">
        <v>55</v>
      </c>
      <c r="M209" s="63">
        <v>240</v>
      </c>
      <c r="N209" s="50"/>
      <c r="O209" s="74">
        <f t="shared" si="34"/>
        <v>0</v>
      </c>
      <c r="P209" s="66">
        <v>0</v>
      </c>
      <c r="Q209" s="66">
        <v>0</v>
      </c>
      <c r="Z209" s="66">
        <v>0</v>
      </c>
      <c r="AA209" s="66">
        <v>0</v>
      </c>
      <c r="AB209" s="66">
        <v>0</v>
      </c>
      <c r="AC209" s="66">
        <v>0</v>
      </c>
    </row>
    <row r="210" spans="2:29" ht="31.5" customHeight="1">
      <c r="B210" s="50"/>
      <c r="C210" s="22" t="s">
        <v>211</v>
      </c>
      <c r="D210" s="71">
        <v>605</v>
      </c>
      <c r="E210" s="72">
        <v>5</v>
      </c>
      <c r="F210" s="72">
        <v>3</v>
      </c>
      <c r="G210" s="73" t="s">
        <v>26</v>
      </c>
      <c r="H210" s="73" t="s">
        <v>157</v>
      </c>
      <c r="I210" s="73" t="s">
        <v>17</v>
      </c>
      <c r="J210" s="73" t="s">
        <v>55</v>
      </c>
      <c r="K210" s="73" t="s">
        <v>138</v>
      </c>
      <c r="L210" s="73"/>
      <c r="M210" s="71"/>
      <c r="N210" s="50"/>
      <c r="O210" s="74">
        <f t="shared" si="34"/>
        <v>66116.62</v>
      </c>
      <c r="P210" s="66">
        <f>SUM(P211+P213)</f>
        <v>33058.31</v>
      </c>
      <c r="Q210" s="66">
        <f aca="true" t="shared" si="65" ref="Q210:AC210">SUM(Q211+Q213)</f>
        <v>33058.31</v>
      </c>
      <c r="R210" s="66">
        <f t="shared" si="65"/>
        <v>0</v>
      </c>
      <c r="S210" s="66">
        <f t="shared" si="65"/>
        <v>0</v>
      </c>
      <c r="T210" s="66">
        <f t="shared" si="65"/>
        <v>0</v>
      </c>
      <c r="U210" s="66">
        <f t="shared" si="65"/>
        <v>0</v>
      </c>
      <c r="V210" s="66">
        <f t="shared" si="65"/>
        <v>0</v>
      </c>
      <c r="W210" s="66">
        <f t="shared" si="65"/>
        <v>0</v>
      </c>
      <c r="X210" s="66">
        <f t="shared" si="65"/>
        <v>0</v>
      </c>
      <c r="Y210" s="66">
        <f t="shared" si="65"/>
        <v>0</v>
      </c>
      <c r="Z210" s="66">
        <f t="shared" si="65"/>
        <v>0</v>
      </c>
      <c r="AA210" s="66">
        <f t="shared" si="65"/>
        <v>0</v>
      </c>
      <c r="AB210" s="66">
        <f t="shared" si="65"/>
        <v>0</v>
      </c>
      <c r="AC210" s="66">
        <f t="shared" si="65"/>
        <v>0</v>
      </c>
    </row>
    <row r="211" spans="2:29" ht="31.5" customHeight="1">
      <c r="B211" s="50"/>
      <c r="C211" s="22" t="s">
        <v>119</v>
      </c>
      <c r="D211" s="71">
        <v>605</v>
      </c>
      <c r="E211" s="72">
        <v>5</v>
      </c>
      <c r="F211" s="72">
        <v>3</v>
      </c>
      <c r="G211" s="73" t="s">
        <v>26</v>
      </c>
      <c r="H211" s="73" t="s">
        <v>157</v>
      </c>
      <c r="I211" s="73" t="s">
        <v>17</v>
      </c>
      <c r="J211" s="73" t="s">
        <v>8</v>
      </c>
      <c r="K211" s="73" t="s">
        <v>138</v>
      </c>
      <c r="L211" s="73" t="s">
        <v>55</v>
      </c>
      <c r="M211" s="71">
        <v>200</v>
      </c>
      <c r="N211" s="50"/>
      <c r="O211" s="74">
        <f t="shared" si="34"/>
        <v>66116.62</v>
      </c>
      <c r="P211" s="66">
        <f>SUM(P212)</f>
        <v>33058.31</v>
      </c>
      <c r="Q211" s="66">
        <f aca="true" t="shared" si="66" ref="Q211:AC211">SUM(Q212)</f>
        <v>33058.31</v>
      </c>
      <c r="R211" s="66">
        <f t="shared" si="66"/>
        <v>0</v>
      </c>
      <c r="S211" s="66">
        <f t="shared" si="66"/>
        <v>0</v>
      </c>
      <c r="T211" s="66">
        <f t="shared" si="66"/>
        <v>0</v>
      </c>
      <c r="U211" s="66">
        <f t="shared" si="66"/>
        <v>0</v>
      </c>
      <c r="V211" s="66">
        <f t="shared" si="66"/>
        <v>0</v>
      </c>
      <c r="W211" s="66">
        <f t="shared" si="66"/>
        <v>0</v>
      </c>
      <c r="X211" s="66">
        <f t="shared" si="66"/>
        <v>0</v>
      </c>
      <c r="Y211" s="66">
        <f t="shared" si="66"/>
        <v>0</v>
      </c>
      <c r="Z211" s="66">
        <f t="shared" si="66"/>
        <v>0</v>
      </c>
      <c r="AA211" s="66">
        <f t="shared" si="66"/>
        <v>0</v>
      </c>
      <c r="AB211" s="66">
        <f t="shared" si="66"/>
        <v>0</v>
      </c>
      <c r="AC211" s="66">
        <f t="shared" si="66"/>
        <v>0</v>
      </c>
    </row>
    <row r="212" spans="2:29" ht="31.5" customHeight="1">
      <c r="B212" s="50"/>
      <c r="C212" s="22" t="s">
        <v>120</v>
      </c>
      <c r="D212" s="71">
        <v>605</v>
      </c>
      <c r="E212" s="72">
        <v>5</v>
      </c>
      <c r="F212" s="72">
        <v>3</v>
      </c>
      <c r="G212" s="73" t="s">
        <v>26</v>
      </c>
      <c r="H212" s="73" t="s">
        <v>157</v>
      </c>
      <c r="I212" s="73" t="s">
        <v>17</v>
      </c>
      <c r="J212" s="73" t="s">
        <v>8</v>
      </c>
      <c r="K212" s="73" t="s">
        <v>138</v>
      </c>
      <c r="L212" s="73" t="s">
        <v>55</v>
      </c>
      <c r="M212" s="71">
        <v>240</v>
      </c>
      <c r="N212" s="50"/>
      <c r="O212" s="74">
        <f t="shared" si="34"/>
        <v>66116.62</v>
      </c>
      <c r="P212" s="66">
        <v>33058.31</v>
      </c>
      <c r="Q212" s="66">
        <v>33058.31</v>
      </c>
      <c r="Z212" s="66">
        <v>0</v>
      </c>
      <c r="AA212" s="66">
        <v>0</v>
      </c>
      <c r="AB212" s="66">
        <v>0</v>
      </c>
      <c r="AC212" s="66">
        <v>0</v>
      </c>
    </row>
    <row r="213" spans="2:29" ht="31.5" customHeight="1" hidden="1">
      <c r="B213" s="50"/>
      <c r="C213" s="22" t="s">
        <v>119</v>
      </c>
      <c r="D213" s="71">
        <v>605</v>
      </c>
      <c r="E213" s="72">
        <v>5</v>
      </c>
      <c r="F213" s="72">
        <v>3</v>
      </c>
      <c r="G213" s="73" t="s">
        <v>26</v>
      </c>
      <c r="H213" s="73" t="s">
        <v>157</v>
      </c>
      <c r="I213" s="73" t="s">
        <v>17</v>
      </c>
      <c r="J213" s="73" t="s">
        <v>9</v>
      </c>
      <c r="K213" s="73" t="s">
        <v>138</v>
      </c>
      <c r="L213" s="73" t="s">
        <v>55</v>
      </c>
      <c r="M213" s="71">
        <v>200</v>
      </c>
      <c r="N213" s="50"/>
      <c r="O213" s="74">
        <f t="shared" si="34"/>
        <v>0</v>
      </c>
      <c r="P213" s="66">
        <f>SUM(P214)</f>
        <v>0</v>
      </c>
      <c r="Q213" s="66">
        <f aca="true" t="shared" si="67" ref="Q213:AC213">SUM(Q214)</f>
        <v>0</v>
      </c>
      <c r="R213" s="66">
        <f t="shared" si="67"/>
        <v>0</v>
      </c>
      <c r="S213" s="66">
        <f t="shared" si="67"/>
        <v>0</v>
      </c>
      <c r="T213" s="66">
        <f t="shared" si="67"/>
        <v>0</v>
      </c>
      <c r="U213" s="66">
        <f t="shared" si="67"/>
        <v>0</v>
      </c>
      <c r="V213" s="66">
        <f t="shared" si="67"/>
        <v>0</v>
      </c>
      <c r="W213" s="66">
        <f t="shared" si="67"/>
        <v>0</v>
      </c>
      <c r="X213" s="66">
        <f t="shared" si="67"/>
        <v>0</v>
      </c>
      <c r="Y213" s="66">
        <f t="shared" si="67"/>
        <v>0</v>
      </c>
      <c r="Z213" s="66">
        <f t="shared" si="67"/>
        <v>0</v>
      </c>
      <c r="AA213" s="66">
        <f t="shared" si="67"/>
        <v>0</v>
      </c>
      <c r="AB213" s="66">
        <f t="shared" si="67"/>
        <v>0</v>
      </c>
      <c r="AC213" s="66">
        <f t="shared" si="67"/>
        <v>0</v>
      </c>
    </row>
    <row r="214" spans="2:29" ht="31.5" customHeight="1" hidden="1">
      <c r="B214" s="50"/>
      <c r="C214" s="22" t="s">
        <v>120</v>
      </c>
      <c r="D214" s="71">
        <v>605</v>
      </c>
      <c r="E214" s="72">
        <v>5</v>
      </c>
      <c r="F214" s="72">
        <v>3</v>
      </c>
      <c r="G214" s="73" t="s">
        <v>26</v>
      </c>
      <c r="H214" s="73" t="s">
        <v>157</v>
      </c>
      <c r="I214" s="73" t="s">
        <v>17</v>
      </c>
      <c r="J214" s="73" t="s">
        <v>9</v>
      </c>
      <c r="K214" s="73" t="s">
        <v>138</v>
      </c>
      <c r="L214" s="73" t="s">
        <v>55</v>
      </c>
      <c r="M214" s="71">
        <v>240</v>
      </c>
      <c r="N214" s="50"/>
      <c r="O214" s="74">
        <f t="shared" si="34"/>
        <v>0</v>
      </c>
      <c r="P214" s="66">
        <v>0</v>
      </c>
      <c r="Q214" s="66">
        <v>0</v>
      </c>
      <c r="Z214" s="66">
        <v>0</v>
      </c>
      <c r="AA214" s="66">
        <v>0</v>
      </c>
      <c r="AB214" s="66">
        <v>0</v>
      </c>
      <c r="AC214" s="66">
        <v>0</v>
      </c>
    </row>
    <row r="215" spans="2:29" ht="15">
      <c r="B215" s="50"/>
      <c r="C215" s="62" t="s">
        <v>53</v>
      </c>
      <c r="D215" s="63">
        <v>605</v>
      </c>
      <c r="E215" s="64">
        <v>7</v>
      </c>
      <c r="F215" s="64">
        <v>0</v>
      </c>
      <c r="G215" s="65"/>
      <c r="H215" s="65"/>
      <c r="I215" s="65"/>
      <c r="J215" s="65"/>
      <c r="K215" s="65"/>
      <c r="L215" s="65"/>
      <c r="M215" s="63"/>
      <c r="N215" s="50"/>
      <c r="O215" s="74">
        <f t="shared" si="34"/>
        <v>1340467</v>
      </c>
      <c r="P215" s="66">
        <f aca="true" t="shared" si="68" ref="P215:Q218">P216</f>
        <v>320467</v>
      </c>
      <c r="Q215" s="66">
        <f t="shared" si="68"/>
        <v>0</v>
      </c>
      <c r="Z215" s="66">
        <f aca="true" t="shared" si="69" ref="Z215:AC218">Z216</f>
        <v>510000</v>
      </c>
      <c r="AA215" s="66">
        <f t="shared" si="69"/>
        <v>0</v>
      </c>
      <c r="AB215" s="66">
        <f t="shared" si="69"/>
        <v>510000</v>
      </c>
      <c r="AC215" s="66">
        <f t="shared" si="69"/>
        <v>0</v>
      </c>
    </row>
    <row r="216" spans="2:29" ht="15">
      <c r="B216" s="50"/>
      <c r="C216" s="62" t="s">
        <v>159</v>
      </c>
      <c r="D216" s="63">
        <v>605</v>
      </c>
      <c r="E216" s="64">
        <v>7</v>
      </c>
      <c r="F216" s="64">
        <v>7</v>
      </c>
      <c r="G216" s="65"/>
      <c r="H216" s="65"/>
      <c r="I216" s="65"/>
      <c r="J216" s="65"/>
      <c r="K216" s="65"/>
      <c r="L216" s="65"/>
      <c r="M216" s="63"/>
      <c r="N216" s="50"/>
      <c r="O216" s="74">
        <f t="shared" si="34"/>
        <v>1340467</v>
      </c>
      <c r="P216" s="66">
        <f t="shared" si="68"/>
        <v>320467</v>
      </c>
      <c r="Q216" s="66">
        <f t="shared" si="68"/>
        <v>0</v>
      </c>
      <c r="Z216" s="66">
        <f t="shared" si="69"/>
        <v>510000</v>
      </c>
      <c r="AA216" s="66">
        <f t="shared" si="69"/>
        <v>0</v>
      </c>
      <c r="AB216" s="66">
        <f t="shared" si="69"/>
        <v>510000</v>
      </c>
      <c r="AC216" s="66">
        <f t="shared" si="69"/>
        <v>0</v>
      </c>
    </row>
    <row r="217" spans="2:29" ht="94.5" customHeight="1">
      <c r="B217" s="50"/>
      <c r="C217" s="62" t="s">
        <v>111</v>
      </c>
      <c r="D217" s="63">
        <v>605</v>
      </c>
      <c r="E217" s="64">
        <v>7</v>
      </c>
      <c r="F217" s="64">
        <v>7</v>
      </c>
      <c r="G217" s="65" t="s">
        <v>26</v>
      </c>
      <c r="H217" s="65" t="s">
        <v>55</v>
      </c>
      <c r="I217" s="65" t="s">
        <v>38</v>
      </c>
      <c r="J217" s="65" t="s">
        <v>55</v>
      </c>
      <c r="K217" s="65" t="s">
        <v>112</v>
      </c>
      <c r="L217" s="65" t="s">
        <v>55</v>
      </c>
      <c r="M217" s="65"/>
      <c r="N217" s="50"/>
      <c r="O217" s="74">
        <f t="shared" si="34"/>
        <v>1340467</v>
      </c>
      <c r="P217" s="66">
        <f t="shared" si="68"/>
        <v>320467</v>
      </c>
      <c r="Q217" s="66">
        <f t="shared" si="68"/>
        <v>0</v>
      </c>
      <c r="Z217" s="66">
        <f t="shared" si="69"/>
        <v>510000</v>
      </c>
      <c r="AA217" s="66">
        <f t="shared" si="69"/>
        <v>0</v>
      </c>
      <c r="AB217" s="66">
        <f t="shared" si="69"/>
        <v>510000</v>
      </c>
      <c r="AC217" s="66">
        <f t="shared" si="69"/>
        <v>0</v>
      </c>
    </row>
    <row r="218" spans="2:29" ht="61.5">
      <c r="B218" s="50"/>
      <c r="C218" s="62" t="s">
        <v>86</v>
      </c>
      <c r="D218" s="63">
        <v>605</v>
      </c>
      <c r="E218" s="64">
        <v>7</v>
      </c>
      <c r="F218" s="64">
        <v>7</v>
      </c>
      <c r="G218" s="65" t="s">
        <v>26</v>
      </c>
      <c r="H218" s="65" t="s">
        <v>9</v>
      </c>
      <c r="I218" s="65" t="s">
        <v>38</v>
      </c>
      <c r="J218" s="65" t="s">
        <v>55</v>
      </c>
      <c r="K218" s="65" t="s">
        <v>112</v>
      </c>
      <c r="L218" s="65" t="s">
        <v>55</v>
      </c>
      <c r="M218" s="65"/>
      <c r="N218" s="50"/>
      <c r="O218" s="74">
        <f t="shared" si="34"/>
        <v>1340467</v>
      </c>
      <c r="P218" s="66">
        <f t="shared" si="68"/>
        <v>320467</v>
      </c>
      <c r="Q218" s="66">
        <f t="shared" si="68"/>
        <v>0</v>
      </c>
      <c r="Z218" s="66">
        <f t="shared" si="69"/>
        <v>510000</v>
      </c>
      <c r="AA218" s="66">
        <f t="shared" si="69"/>
        <v>0</v>
      </c>
      <c r="AB218" s="66">
        <f t="shared" si="69"/>
        <v>510000</v>
      </c>
      <c r="AC218" s="66">
        <f t="shared" si="69"/>
        <v>0</v>
      </c>
    </row>
    <row r="219" spans="2:29" ht="30.75">
      <c r="B219" s="50"/>
      <c r="C219" s="62" t="s">
        <v>139</v>
      </c>
      <c r="D219" s="63">
        <v>605</v>
      </c>
      <c r="E219" s="64">
        <v>7</v>
      </c>
      <c r="F219" s="64">
        <v>7</v>
      </c>
      <c r="G219" s="65" t="s">
        <v>26</v>
      </c>
      <c r="H219" s="65" t="s">
        <v>9</v>
      </c>
      <c r="I219" s="65" t="s">
        <v>17</v>
      </c>
      <c r="J219" s="65" t="s">
        <v>55</v>
      </c>
      <c r="K219" s="65" t="s">
        <v>112</v>
      </c>
      <c r="L219" s="65" t="s">
        <v>55</v>
      </c>
      <c r="M219" s="65"/>
      <c r="N219" s="50"/>
      <c r="O219" s="74">
        <f t="shared" si="34"/>
        <v>1340467</v>
      </c>
      <c r="P219" s="66">
        <f>P223+P220</f>
        <v>320467</v>
      </c>
      <c r="Q219" s="66">
        <f aca="true" t="shared" si="70" ref="Q219:AC219">Q223+Q220</f>
        <v>0</v>
      </c>
      <c r="R219" s="66">
        <f t="shared" si="70"/>
        <v>0</v>
      </c>
      <c r="S219" s="66">
        <f t="shared" si="70"/>
        <v>0</v>
      </c>
      <c r="T219" s="66">
        <f t="shared" si="70"/>
        <v>0</v>
      </c>
      <c r="U219" s="66">
        <f t="shared" si="70"/>
        <v>0</v>
      </c>
      <c r="V219" s="66">
        <f t="shared" si="70"/>
        <v>0</v>
      </c>
      <c r="W219" s="66">
        <f t="shared" si="70"/>
        <v>0</v>
      </c>
      <c r="X219" s="66">
        <f t="shared" si="70"/>
        <v>0</v>
      </c>
      <c r="Y219" s="66">
        <f t="shared" si="70"/>
        <v>0</v>
      </c>
      <c r="Z219" s="66">
        <f t="shared" si="70"/>
        <v>510000</v>
      </c>
      <c r="AA219" s="66">
        <f t="shared" si="70"/>
        <v>0</v>
      </c>
      <c r="AB219" s="66">
        <f t="shared" si="70"/>
        <v>510000</v>
      </c>
      <c r="AC219" s="66">
        <f t="shared" si="70"/>
        <v>0</v>
      </c>
    </row>
    <row r="220" spans="2:29" ht="46.5" hidden="1">
      <c r="B220" s="50"/>
      <c r="C220" s="62" t="s">
        <v>140</v>
      </c>
      <c r="D220" s="63">
        <v>605</v>
      </c>
      <c r="E220" s="64">
        <v>7</v>
      </c>
      <c r="F220" s="64">
        <v>7</v>
      </c>
      <c r="G220" s="65" t="s">
        <v>26</v>
      </c>
      <c r="H220" s="65" t="s">
        <v>9</v>
      </c>
      <c r="I220" s="65" t="s">
        <v>17</v>
      </c>
      <c r="J220" s="65" t="s">
        <v>8</v>
      </c>
      <c r="K220" s="65" t="s">
        <v>23</v>
      </c>
      <c r="L220" s="65" t="s">
        <v>55</v>
      </c>
      <c r="M220" s="65"/>
      <c r="N220" s="50"/>
      <c r="O220" s="74">
        <f t="shared" si="34"/>
        <v>0</v>
      </c>
      <c r="P220" s="66">
        <f>SUM(P221)</f>
        <v>0</v>
      </c>
      <c r="Q220" s="66">
        <f aca="true" t="shared" si="71" ref="Q220:AC221">SUM(Q221)</f>
        <v>0</v>
      </c>
      <c r="R220" s="66">
        <f t="shared" si="71"/>
        <v>0</v>
      </c>
      <c r="S220" s="66">
        <f t="shared" si="71"/>
        <v>0</v>
      </c>
      <c r="T220" s="66">
        <f t="shared" si="71"/>
        <v>0</v>
      </c>
      <c r="U220" s="66">
        <f t="shared" si="71"/>
        <v>0</v>
      </c>
      <c r="V220" s="66">
        <f t="shared" si="71"/>
        <v>0</v>
      </c>
      <c r="W220" s="66">
        <f t="shared" si="71"/>
        <v>0</v>
      </c>
      <c r="X220" s="66">
        <f t="shared" si="71"/>
        <v>0</v>
      </c>
      <c r="Y220" s="66">
        <f t="shared" si="71"/>
        <v>0</v>
      </c>
      <c r="Z220" s="66">
        <f t="shared" si="71"/>
        <v>0</v>
      </c>
      <c r="AA220" s="66">
        <f t="shared" si="71"/>
        <v>0</v>
      </c>
      <c r="AB220" s="66">
        <f t="shared" si="71"/>
        <v>0</v>
      </c>
      <c r="AC220" s="66">
        <f t="shared" si="71"/>
        <v>0</v>
      </c>
    </row>
    <row r="221" spans="2:29" ht="30.75" hidden="1">
      <c r="B221" s="50"/>
      <c r="C221" s="62" t="s">
        <v>119</v>
      </c>
      <c r="D221" s="63">
        <v>605</v>
      </c>
      <c r="E221" s="64">
        <v>7</v>
      </c>
      <c r="F221" s="64">
        <v>7</v>
      </c>
      <c r="G221" s="65" t="s">
        <v>26</v>
      </c>
      <c r="H221" s="65" t="s">
        <v>9</v>
      </c>
      <c r="I221" s="65" t="s">
        <v>17</v>
      </c>
      <c r="J221" s="65" t="s">
        <v>8</v>
      </c>
      <c r="K221" s="65" t="s">
        <v>23</v>
      </c>
      <c r="L221" s="65" t="s">
        <v>55</v>
      </c>
      <c r="M221" s="63">
        <v>200</v>
      </c>
      <c r="N221" s="50"/>
      <c r="O221" s="74">
        <f t="shared" si="34"/>
        <v>0</v>
      </c>
      <c r="P221" s="66">
        <f>SUM(P222)</f>
        <v>0</v>
      </c>
      <c r="Q221" s="66">
        <f t="shared" si="71"/>
        <v>0</v>
      </c>
      <c r="R221" s="66">
        <f t="shared" si="71"/>
        <v>0</v>
      </c>
      <c r="S221" s="66">
        <f t="shared" si="71"/>
        <v>0</v>
      </c>
      <c r="T221" s="66">
        <f t="shared" si="71"/>
        <v>0</v>
      </c>
      <c r="U221" s="66">
        <f t="shared" si="71"/>
        <v>0</v>
      </c>
      <c r="V221" s="66">
        <f t="shared" si="71"/>
        <v>0</v>
      </c>
      <c r="W221" s="66">
        <f t="shared" si="71"/>
        <v>0</v>
      </c>
      <c r="X221" s="66">
        <f t="shared" si="71"/>
        <v>0</v>
      </c>
      <c r="Y221" s="66">
        <f t="shared" si="71"/>
        <v>0</v>
      </c>
      <c r="Z221" s="66">
        <f t="shared" si="71"/>
        <v>0</v>
      </c>
      <c r="AA221" s="66">
        <f t="shared" si="71"/>
        <v>0</v>
      </c>
      <c r="AB221" s="66">
        <f t="shared" si="71"/>
        <v>0</v>
      </c>
      <c r="AC221" s="66">
        <f t="shared" si="71"/>
        <v>0</v>
      </c>
    </row>
    <row r="222" spans="2:29" ht="46.5" hidden="1">
      <c r="B222" s="50"/>
      <c r="C222" s="79" t="s">
        <v>120</v>
      </c>
      <c r="D222" s="71">
        <v>605</v>
      </c>
      <c r="E222" s="72">
        <v>7</v>
      </c>
      <c r="F222" s="72">
        <v>7</v>
      </c>
      <c r="G222" s="73" t="s">
        <v>26</v>
      </c>
      <c r="H222" s="73" t="s">
        <v>9</v>
      </c>
      <c r="I222" s="73" t="s">
        <v>17</v>
      </c>
      <c r="J222" s="73" t="s">
        <v>8</v>
      </c>
      <c r="K222" s="73" t="s">
        <v>23</v>
      </c>
      <c r="L222" s="73" t="s">
        <v>55</v>
      </c>
      <c r="M222" s="71">
        <v>240</v>
      </c>
      <c r="N222" s="50"/>
      <c r="O222" s="74">
        <f t="shared" si="34"/>
        <v>0</v>
      </c>
      <c r="P222" s="66">
        <v>0</v>
      </c>
      <c r="Q222" s="66">
        <v>0</v>
      </c>
      <c r="Z222" s="66">
        <v>0</v>
      </c>
      <c r="AA222" s="66">
        <v>0</v>
      </c>
      <c r="AB222" s="66">
        <v>0</v>
      </c>
      <c r="AC222" s="66">
        <v>0</v>
      </c>
    </row>
    <row r="223" spans="2:29" ht="46.5">
      <c r="B223" s="50"/>
      <c r="C223" s="62" t="s">
        <v>140</v>
      </c>
      <c r="D223" s="63">
        <v>605</v>
      </c>
      <c r="E223" s="64">
        <v>7</v>
      </c>
      <c r="F223" s="64">
        <v>7</v>
      </c>
      <c r="G223" s="65" t="s">
        <v>26</v>
      </c>
      <c r="H223" s="65" t="s">
        <v>9</v>
      </c>
      <c r="I223" s="65" t="s">
        <v>17</v>
      </c>
      <c r="J223" s="65" t="s">
        <v>9</v>
      </c>
      <c r="K223" s="65" t="s">
        <v>23</v>
      </c>
      <c r="L223" s="65" t="s">
        <v>55</v>
      </c>
      <c r="M223" s="65"/>
      <c r="N223" s="50"/>
      <c r="O223" s="74">
        <f t="shared" si="34"/>
        <v>1340467</v>
      </c>
      <c r="P223" s="66">
        <f aca="true" t="shared" si="72" ref="P223:AC223">P224+P226</f>
        <v>320467</v>
      </c>
      <c r="Q223" s="66">
        <f t="shared" si="72"/>
        <v>0</v>
      </c>
      <c r="R223" s="66">
        <f t="shared" si="72"/>
        <v>0</v>
      </c>
      <c r="S223" s="66">
        <f t="shared" si="72"/>
        <v>0</v>
      </c>
      <c r="T223" s="66">
        <f t="shared" si="72"/>
        <v>0</v>
      </c>
      <c r="U223" s="66">
        <f t="shared" si="72"/>
        <v>0</v>
      </c>
      <c r="V223" s="66">
        <f t="shared" si="72"/>
        <v>0</v>
      </c>
      <c r="W223" s="66">
        <f t="shared" si="72"/>
        <v>0</v>
      </c>
      <c r="X223" s="66">
        <f t="shared" si="72"/>
        <v>0</v>
      </c>
      <c r="Y223" s="66">
        <f t="shared" si="72"/>
        <v>0</v>
      </c>
      <c r="Z223" s="66">
        <f t="shared" si="72"/>
        <v>510000</v>
      </c>
      <c r="AA223" s="66">
        <f t="shared" si="72"/>
        <v>0</v>
      </c>
      <c r="AB223" s="66">
        <f t="shared" si="72"/>
        <v>510000</v>
      </c>
      <c r="AC223" s="66">
        <f t="shared" si="72"/>
        <v>0</v>
      </c>
    </row>
    <row r="224" spans="2:29" ht="30.75">
      <c r="B224" s="50"/>
      <c r="C224" s="62" t="s">
        <v>119</v>
      </c>
      <c r="D224" s="63">
        <v>605</v>
      </c>
      <c r="E224" s="64">
        <v>7</v>
      </c>
      <c r="F224" s="64">
        <v>7</v>
      </c>
      <c r="G224" s="65" t="s">
        <v>26</v>
      </c>
      <c r="H224" s="65" t="s">
        <v>9</v>
      </c>
      <c r="I224" s="65" t="s">
        <v>17</v>
      </c>
      <c r="J224" s="65" t="s">
        <v>9</v>
      </c>
      <c r="K224" s="65" t="s">
        <v>23</v>
      </c>
      <c r="L224" s="65" t="s">
        <v>55</v>
      </c>
      <c r="M224" s="63">
        <v>200</v>
      </c>
      <c r="N224" s="50"/>
      <c r="O224" s="74">
        <f t="shared" si="34"/>
        <v>1310467</v>
      </c>
      <c r="P224" s="66">
        <f>P225</f>
        <v>310467</v>
      </c>
      <c r="Q224" s="66">
        <f>Q225</f>
        <v>0</v>
      </c>
      <c r="Z224" s="66">
        <f>Z225</f>
        <v>500000</v>
      </c>
      <c r="AA224" s="66">
        <f>AA225</f>
        <v>0</v>
      </c>
      <c r="AB224" s="66">
        <f>AB225</f>
        <v>500000</v>
      </c>
      <c r="AC224" s="66">
        <f>AC225</f>
        <v>0</v>
      </c>
    </row>
    <row r="225" spans="2:29" ht="46.5">
      <c r="B225" s="69"/>
      <c r="C225" s="79" t="s">
        <v>120</v>
      </c>
      <c r="D225" s="71">
        <v>605</v>
      </c>
      <c r="E225" s="72">
        <v>7</v>
      </c>
      <c r="F225" s="72">
        <v>7</v>
      </c>
      <c r="G225" s="73" t="s">
        <v>26</v>
      </c>
      <c r="H225" s="73" t="s">
        <v>9</v>
      </c>
      <c r="I225" s="73" t="s">
        <v>17</v>
      </c>
      <c r="J225" s="73" t="s">
        <v>9</v>
      </c>
      <c r="K225" s="73" t="s">
        <v>23</v>
      </c>
      <c r="L225" s="73" t="s">
        <v>55</v>
      </c>
      <c r="M225" s="71">
        <v>240</v>
      </c>
      <c r="N225" s="69"/>
      <c r="O225" s="74">
        <f t="shared" si="34"/>
        <v>1310467</v>
      </c>
      <c r="P225" s="74">
        <v>310467</v>
      </c>
      <c r="Q225" s="74">
        <v>0</v>
      </c>
      <c r="Z225" s="74">
        <v>500000</v>
      </c>
      <c r="AA225" s="74">
        <v>0</v>
      </c>
      <c r="AB225" s="74">
        <v>500000</v>
      </c>
      <c r="AC225" s="74">
        <v>0</v>
      </c>
    </row>
    <row r="226" spans="2:29" ht="30.75">
      <c r="B226" s="69"/>
      <c r="C226" s="79" t="s">
        <v>153</v>
      </c>
      <c r="D226" s="71">
        <v>605</v>
      </c>
      <c r="E226" s="72">
        <v>7</v>
      </c>
      <c r="F226" s="72">
        <v>7</v>
      </c>
      <c r="G226" s="73" t="s">
        <v>26</v>
      </c>
      <c r="H226" s="73" t="s">
        <v>9</v>
      </c>
      <c r="I226" s="73" t="s">
        <v>17</v>
      </c>
      <c r="J226" s="73" t="s">
        <v>9</v>
      </c>
      <c r="K226" s="73" t="s">
        <v>23</v>
      </c>
      <c r="L226" s="73" t="s">
        <v>55</v>
      </c>
      <c r="M226" s="71">
        <v>300</v>
      </c>
      <c r="N226" s="69"/>
      <c r="O226" s="74">
        <f t="shared" si="34"/>
        <v>30000</v>
      </c>
      <c r="P226" s="74">
        <f>SUM(P227)</f>
        <v>10000</v>
      </c>
      <c r="Q226" s="74">
        <f aca="true" t="shared" si="73" ref="Q226:AC226">SUM(Q227)</f>
        <v>0</v>
      </c>
      <c r="R226" s="74">
        <f t="shared" si="73"/>
        <v>0</v>
      </c>
      <c r="S226" s="74">
        <f t="shared" si="73"/>
        <v>0</v>
      </c>
      <c r="T226" s="74">
        <f t="shared" si="73"/>
        <v>0</v>
      </c>
      <c r="U226" s="74">
        <f t="shared" si="73"/>
        <v>0</v>
      </c>
      <c r="V226" s="74">
        <f t="shared" si="73"/>
        <v>0</v>
      </c>
      <c r="W226" s="74">
        <f t="shared" si="73"/>
        <v>0</v>
      </c>
      <c r="X226" s="74">
        <f t="shared" si="73"/>
        <v>0</v>
      </c>
      <c r="Y226" s="74">
        <f t="shared" si="73"/>
        <v>0</v>
      </c>
      <c r="Z226" s="74">
        <f t="shared" si="73"/>
        <v>10000</v>
      </c>
      <c r="AA226" s="74">
        <f t="shared" si="73"/>
        <v>0</v>
      </c>
      <c r="AB226" s="74">
        <f t="shared" si="73"/>
        <v>10000</v>
      </c>
      <c r="AC226" s="74">
        <f t="shared" si="73"/>
        <v>0</v>
      </c>
    </row>
    <row r="227" spans="2:29" ht="15">
      <c r="B227" s="69"/>
      <c r="C227" s="79" t="s">
        <v>179</v>
      </c>
      <c r="D227" s="71">
        <v>605</v>
      </c>
      <c r="E227" s="72">
        <v>7</v>
      </c>
      <c r="F227" s="72">
        <v>7</v>
      </c>
      <c r="G227" s="73" t="s">
        <v>26</v>
      </c>
      <c r="H227" s="73" t="s">
        <v>9</v>
      </c>
      <c r="I227" s="73" t="s">
        <v>17</v>
      </c>
      <c r="J227" s="73" t="s">
        <v>9</v>
      </c>
      <c r="K227" s="73" t="s">
        <v>23</v>
      </c>
      <c r="L227" s="73" t="s">
        <v>55</v>
      </c>
      <c r="M227" s="71">
        <v>350</v>
      </c>
      <c r="N227" s="69"/>
      <c r="O227" s="74">
        <f t="shared" si="34"/>
        <v>30000</v>
      </c>
      <c r="P227" s="74">
        <v>10000</v>
      </c>
      <c r="Q227" s="74">
        <v>0</v>
      </c>
      <c r="Z227" s="74">
        <v>10000</v>
      </c>
      <c r="AA227" s="74">
        <v>0</v>
      </c>
      <c r="AB227" s="74">
        <v>10000</v>
      </c>
      <c r="AC227" s="74">
        <v>0</v>
      </c>
    </row>
    <row r="228" spans="2:29" ht="15">
      <c r="B228" s="50"/>
      <c r="C228" s="62" t="s">
        <v>41</v>
      </c>
      <c r="D228" s="63">
        <v>605</v>
      </c>
      <c r="E228" s="64">
        <v>8</v>
      </c>
      <c r="F228" s="64">
        <v>0</v>
      </c>
      <c r="G228" s="65"/>
      <c r="H228" s="65"/>
      <c r="I228" s="65"/>
      <c r="J228" s="65"/>
      <c r="K228" s="65"/>
      <c r="L228" s="65"/>
      <c r="M228" s="63"/>
      <c r="N228" s="50"/>
      <c r="O228" s="74">
        <f t="shared" si="34"/>
        <v>1227802</v>
      </c>
      <c r="P228" s="66">
        <f aca="true" t="shared" si="74" ref="P228:Q231">P229</f>
        <v>227802</v>
      </c>
      <c r="Q228" s="66">
        <f t="shared" si="74"/>
        <v>0</v>
      </c>
      <c r="Z228" s="66">
        <f aca="true" t="shared" si="75" ref="Z228:AC231">Z229</f>
        <v>500000</v>
      </c>
      <c r="AA228" s="66">
        <f t="shared" si="75"/>
        <v>0</v>
      </c>
      <c r="AB228" s="66">
        <f t="shared" si="75"/>
        <v>500000</v>
      </c>
      <c r="AC228" s="66">
        <f t="shared" si="75"/>
        <v>0</v>
      </c>
    </row>
    <row r="229" spans="2:29" ht="15">
      <c r="B229" s="50"/>
      <c r="C229" s="62" t="s">
        <v>30</v>
      </c>
      <c r="D229" s="63">
        <v>605</v>
      </c>
      <c r="E229" s="64">
        <v>8</v>
      </c>
      <c r="F229" s="64">
        <v>1</v>
      </c>
      <c r="G229" s="65"/>
      <c r="H229" s="65"/>
      <c r="I229" s="65"/>
      <c r="J229" s="65"/>
      <c r="K229" s="65"/>
      <c r="L229" s="65"/>
      <c r="M229" s="63"/>
      <c r="N229" s="50"/>
      <c r="O229" s="74">
        <f t="shared" si="34"/>
        <v>1227802</v>
      </c>
      <c r="P229" s="66">
        <f t="shared" si="74"/>
        <v>227802</v>
      </c>
      <c r="Q229" s="66">
        <f t="shared" si="74"/>
        <v>0</v>
      </c>
      <c r="Z229" s="66">
        <f t="shared" si="75"/>
        <v>500000</v>
      </c>
      <c r="AA229" s="66">
        <f t="shared" si="75"/>
        <v>0</v>
      </c>
      <c r="AB229" s="66">
        <f t="shared" si="75"/>
        <v>500000</v>
      </c>
      <c r="AC229" s="66">
        <f t="shared" si="75"/>
        <v>0</v>
      </c>
    </row>
    <row r="230" spans="2:29" ht="95.25" customHeight="1">
      <c r="B230" s="50"/>
      <c r="C230" s="62" t="s">
        <v>111</v>
      </c>
      <c r="D230" s="63">
        <v>605</v>
      </c>
      <c r="E230" s="64">
        <v>8</v>
      </c>
      <c r="F230" s="64">
        <v>1</v>
      </c>
      <c r="G230" s="65" t="s">
        <v>26</v>
      </c>
      <c r="H230" s="65" t="s">
        <v>55</v>
      </c>
      <c r="I230" s="65" t="s">
        <v>38</v>
      </c>
      <c r="J230" s="65" t="s">
        <v>55</v>
      </c>
      <c r="K230" s="65" t="s">
        <v>112</v>
      </c>
      <c r="L230" s="65" t="s">
        <v>55</v>
      </c>
      <c r="M230" s="65"/>
      <c r="N230" s="50"/>
      <c r="O230" s="74">
        <f t="shared" si="34"/>
        <v>1227802</v>
      </c>
      <c r="P230" s="66">
        <f t="shared" si="74"/>
        <v>227802</v>
      </c>
      <c r="Q230" s="66">
        <f t="shared" si="74"/>
        <v>0</v>
      </c>
      <c r="Z230" s="66">
        <f t="shared" si="75"/>
        <v>500000</v>
      </c>
      <c r="AA230" s="66">
        <f t="shared" si="75"/>
        <v>0</v>
      </c>
      <c r="AB230" s="66">
        <f t="shared" si="75"/>
        <v>500000</v>
      </c>
      <c r="AC230" s="66">
        <f t="shared" si="75"/>
        <v>0</v>
      </c>
    </row>
    <row r="231" spans="2:29" ht="61.5">
      <c r="B231" s="50"/>
      <c r="C231" s="62" t="s">
        <v>86</v>
      </c>
      <c r="D231" s="63">
        <v>605</v>
      </c>
      <c r="E231" s="64">
        <v>8</v>
      </c>
      <c r="F231" s="64">
        <v>1</v>
      </c>
      <c r="G231" s="65" t="s">
        <v>26</v>
      </c>
      <c r="H231" s="65" t="s">
        <v>9</v>
      </c>
      <c r="I231" s="65" t="s">
        <v>38</v>
      </c>
      <c r="J231" s="65" t="s">
        <v>55</v>
      </c>
      <c r="K231" s="65" t="s">
        <v>112</v>
      </c>
      <c r="L231" s="65" t="s">
        <v>55</v>
      </c>
      <c r="M231" s="65"/>
      <c r="N231" s="50"/>
      <c r="O231" s="74">
        <f t="shared" si="34"/>
        <v>1227802</v>
      </c>
      <c r="P231" s="66">
        <f t="shared" si="74"/>
        <v>227802</v>
      </c>
      <c r="Q231" s="66">
        <f t="shared" si="74"/>
        <v>0</v>
      </c>
      <c r="Z231" s="66">
        <f t="shared" si="75"/>
        <v>500000</v>
      </c>
      <c r="AA231" s="66">
        <f t="shared" si="75"/>
        <v>0</v>
      </c>
      <c r="AB231" s="66">
        <f t="shared" si="75"/>
        <v>500000</v>
      </c>
      <c r="AC231" s="66">
        <f t="shared" si="75"/>
        <v>0</v>
      </c>
    </row>
    <row r="232" spans="2:29" ht="30.75">
      <c r="B232" s="50"/>
      <c r="C232" s="62" t="s">
        <v>141</v>
      </c>
      <c r="D232" s="63">
        <v>605</v>
      </c>
      <c r="E232" s="64">
        <v>8</v>
      </c>
      <c r="F232" s="64">
        <v>1</v>
      </c>
      <c r="G232" s="65" t="s">
        <v>26</v>
      </c>
      <c r="H232" s="65" t="s">
        <v>9</v>
      </c>
      <c r="I232" s="65" t="s">
        <v>15</v>
      </c>
      <c r="J232" s="65" t="s">
        <v>55</v>
      </c>
      <c r="K232" s="65" t="s">
        <v>112</v>
      </c>
      <c r="L232" s="65" t="s">
        <v>55</v>
      </c>
      <c r="M232" s="65"/>
      <c r="N232" s="50"/>
      <c r="O232" s="74">
        <f t="shared" si="34"/>
        <v>1227802</v>
      </c>
      <c r="P232" s="66">
        <f>P233+P236</f>
        <v>227802</v>
      </c>
      <c r="Q232" s="66">
        <f>Q233+Q236</f>
        <v>0</v>
      </c>
      <c r="Z232" s="66">
        <f>Z233+Z236</f>
        <v>500000</v>
      </c>
      <c r="AA232" s="66">
        <f>AA233+AA236</f>
        <v>0</v>
      </c>
      <c r="AB232" s="66">
        <f>AB233+AB236</f>
        <v>500000</v>
      </c>
      <c r="AC232" s="66">
        <f>AC233+AC236</f>
        <v>0</v>
      </c>
    </row>
    <row r="233" spans="2:29" ht="50.25" customHeight="1">
      <c r="B233" s="50"/>
      <c r="C233" s="62" t="s">
        <v>142</v>
      </c>
      <c r="D233" s="63">
        <v>605</v>
      </c>
      <c r="E233" s="64">
        <v>8</v>
      </c>
      <c r="F233" s="64">
        <v>1</v>
      </c>
      <c r="G233" s="65" t="s">
        <v>26</v>
      </c>
      <c r="H233" s="65" t="s">
        <v>9</v>
      </c>
      <c r="I233" s="65" t="s">
        <v>15</v>
      </c>
      <c r="J233" s="65" t="s">
        <v>9</v>
      </c>
      <c r="K233" s="65" t="s">
        <v>23</v>
      </c>
      <c r="L233" s="65" t="s">
        <v>55</v>
      </c>
      <c r="M233" s="65"/>
      <c r="N233" s="50"/>
      <c r="O233" s="74">
        <f t="shared" si="34"/>
        <v>1227802</v>
      </c>
      <c r="P233" s="66">
        <f>P234</f>
        <v>227802</v>
      </c>
      <c r="Q233" s="66">
        <f>Q234</f>
        <v>0</v>
      </c>
      <c r="Z233" s="66">
        <f aca="true" t="shared" si="76" ref="Z233:AC234">Z234</f>
        <v>500000</v>
      </c>
      <c r="AA233" s="66">
        <f t="shared" si="76"/>
        <v>0</v>
      </c>
      <c r="AB233" s="66">
        <f t="shared" si="76"/>
        <v>500000</v>
      </c>
      <c r="AC233" s="66">
        <f t="shared" si="76"/>
        <v>0</v>
      </c>
    </row>
    <row r="234" spans="2:29" ht="30.75">
      <c r="B234" s="50"/>
      <c r="C234" s="62" t="s">
        <v>119</v>
      </c>
      <c r="D234" s="63">
        <v>605</v>
      </c>
      <c r="E234" s="64">
        <v>8</v>
      </c>
      <c r="F234" s="64">
        <v>1</v>
      </c>
      <c r="G234" s="65" t="s">
        <v>26</v>
      </c>
      <c r="H234" s="65" t="s">
        <v>9</v>
      </c>
      <c r="I234" s="65" t="s">
        <v>15</v>
      </c>
      <c r="J234" s="65" t="s">
        <v>9</v>
      </c>
      <c r="K234" s="65" t="s">
        <v>23</v>
      </c>
      <c r="L234" s="65" t="s">
        <v>55</v>
      </c>
      <c r="M234" s="63">
        <v>200</v>
      </c>
      <c r="N234" s="50"/>
      <c r="O234" s="74">
        <f t="shared" si="34"/>
        <v>1227802</v>
      </c>
      <c r="P234" s="66">
        <f>P235</f>
        <v>227802</v>
      </c>
      <c r="Q234" s="66">
        <f>Q235</f>
        <v>0</v>
      </c>
      <c r="Z234" s="66">
        <f t="shared" si="76"/>
        <v>500000</v>
      </c>
      <c r="AA234" s="66">
        <f t="shared" si="76"/>
        <v>0</v>
      </c>
      <c r="AB234" s="66">
        <f t="shared" si="76"/>
        <v>500000</v>
      </c>
      <c r="AC234" s="66">
        <f t="shared" si="76"/>
        <v>0</v>
      </c>
    </row>
    <row r="235" spans="2:29" ht="46.5">
      <c r="B235" s="69"/>
      <c r="C235" s="79" t="s">
        <v>120</v>
      </c>
      <c r="D235" s="71">
        <v>605</v>
      </c>
      <c r="E235" s="72">
        <v>8</v>
      </c>
      <c r="F235" s="72">
        <v>1</v>
      </c>
      <c r="G235" s="73" t="s">
        <v>26</v>
      </c>
      <c r="H235" s="73" t="s">
        <v>9</v>
      </c>
      <c r="I235" s="73" t="s">
        <v>15</v>
      </c>
      <c r="J235" s="73" t="s">
        <v>9</v>
      </c>
      <c r="K235" s="73" t="s">
        <v>23</v>
      </c>
      <c r="L235" s="73" t="s">
        <v>55</v>
      </c>
      <c r="M235" s="71">
        <v>240</v>
      </c>
      <c r="N235" s="69"/>
      <c r="O235" s="74">
        <f t="shared" si="34"/>
        <v>1227802</v>
      </c>
      <c r="P235" s="74">
        <v>227802</v>
      </c>
      <c r="Q235" s="74">
        <v>0</v>
      </c>
      <c r="Z235" s="74">
        <v>500000</v>
      </c>
      <c r="AA235" s="74">
        <v>0</v>
      </c>
      <c r="AB235" s="74">
        <v>500000</v>
      </c>
      <c r="AC235" s="74">
        <v>0</v>
      </c>
    </row>
    <row r="236" spans="2:29" ht="0.75" customHeight="1">
      <c r="B236" s="50"/>
      <c r="C236" s="67" t="s">
        <v>142</v>
      </c>
      <c r="D236" s="63">
        <v>612</v>
      </c>
      <c r="E236" s="64">
        <v>8</v>
      </c>
      <c r="F236" s="64">
        <v>1</v>
      </c>
      <c r="G236" s="65" t="s">
        <v>62</v>
      </c>
      <c r="H236" s="65" t="s">
        <v>9</v>
      </c>
      <c r="I236" s="65" t="s">
        <v>15</v>
      </c>
      <c r="J236" s="65" t="s">
        <v>9</v>
      </c>
      <c r="K236" s="65" t="s">
        <v>23</v>
      </c>
      <c r="L236" s="65" t="s">
        <v>55</v>
      </c>
      <c r="M236" s="65"/>
      <c r="N236" s="50"/>
      <c r="O236" s="129">
        <f t="shared" si="34"/>
        <v>0</v>
      </c>
      <c r="P236" s="66">
        <f>P237</f>
        <v>0</v>
      </c>
      <c r="Q236" s="66">
        <f>Q237</f>
        <v>0</v>
      </c>
      <c r="R236" s="131"/>
      <c r="S236" s="131"/>
      <c r="T236" s="131"/>
      <c r="U236" s="131"/>
      <c r="V236" s="131"/>
      <c r="W236" s="131"/>
      <c r="X236" s="131"/>
      <c r="Y236" s="131"/>
      <c r="Z236" s="130">
        <f aca="true" t="shared" si="77" ref="Z236:AC237">Z237</f>
        <v>0</v>
      </c>
      <c r="AA236" s="130">
        <f t="shared" si="77"/>
        <v>0</v>
      </c>
      <c r="AB236" s="130">
        <f t="shared" si="77"/>
        <v>0</v>
      </c>
      <c r="AC236" s="130">
        <f t="shared" si="77"/>
        <v>0</v>
      </c>
    </row>
    <row r="237" spans="2:29" ht="29.25" customHeight="1" hidden="1">
      <c r="B237" s="50"/>
      <c r="C237" s="67" t="s">
        <v>119</v>
      </c>
      <c r="D237" s="63">
        <v>612</v>
      </c>
      <c r="E237" s="64">
        <v>8</v>
      </c>
      <c r="F237" s="64">
        <v>1</v>
      </c>
      <c r="G237" s="65" t="s">
        <v>62</v>
      </c>
      <c r="H237" s="65" t="s">
        <v>9</v>
      </c>
      <c r="I237" s="65" t="s">
        <v>15</v>
      </c>
      <c r="J237" s="65" t="s">
        <v>9</v>
      </c>
      <c r="K237" s="65" t="s">
        <v>23</v>
      </c>
      <c r="L237" s="65" t="s">
        <v>55</v>
      </c>
      <c r="M237" s="63">
        <v>200</v>
      </c>
      <c r="N237" s="50"/>
      <c r="O237" s="129">
        <f t="shared" si="34"/>
        <v>0</v>
      </c>
      <c r="P237" s="66">
        <f>P238</f>
        <v>0</v>
      </c>
      <c r="Q237" s="66">
        <f>Q238</f>
        <v>0</v>
      </c>
      <c r="R237" s="131"/>
      <c r="S237" s="131"/>
      <c r="T237" s="131"/>
      <c r="U237" s="131"/>
      <c r="V237" s="131"/>
      <c r="W237" s="131"/>
      <c r="X237" s="131"/>
      <c r="Y237" s="131"/>
      <c r="Z237" s="130">
        <f t="shared" si="77"/>
        <v>0</v>
      </c>
      <c r="AA237" s="130">
        <f t="shared" si="77"/>
        <v>0</v>
      </c>
      <c r="AB237" s="130">
        <f t="shared" si="77"/>
        <v>0</v>
      </c>
      <c r="AC237" s="130">
        <f t="shared" si="77"/>
        <v>0</v>
      </c>
    </row>
    <row r="238" spans="2:29" ht="18" customHeight="1" hidden="1">
      <c r="B238" s="69"/>
      <c r="C238" s="70" t="s">
        <v>120</v>
      </c>
      <c r="D238" s="71">
        <v>612</v>
      </c>
      <c r="E238" s="72">
        <v>8</v>
      </c>
      <c r="F238" s="72">
        <v>1</v>
      </c>
      <c r="G238" s="73" t="s">
        <v>62</v>
      </c>
      <c r="H238" s="73" t="s">
        <v>9</v>
      </c>
      <c r="I238" s="73" t="s">
        <v>15</v>
      </c>
      <c r="J238" s="73" t="s">
        <v>9</v>
      </c>
      <c r="K238" s="73" t="s">
        <v>23</v>
      </c>
      <c r="L238" s="73" t="s">
        <v>55</v>
      </c>
      <c r="M238" s="71">
        <v>240</v>
      </c>
      <c r="N238" s="69"/>
      <c r="O238" s="129">
        <f t="shared" si="34"/>
        <v>0</v>
      </c>
      <c r="P238" s="74">
        <v>0</v>
      </c>
      <c r="Q238" s="74">
        <v>0</v>
      </c>
      <c r="R238" s="131"/>
      <c r="S238" s="131"/>
      <c r="T238" s="131"/>
      <c r="U238" s="131"/>
      <c r="V238" s="131"/>
      <c r="W238" s="131"/>
      <c r="X238" s="131"/>
      <c r="Y238" s="131"/>
      <c r="Z238" s="129">
        <v>0</v>
      </c>
      <c r="AA238" s="129">
        <v>0</v>
      </c>
      <c r="AB238" s="129">
        <v>0</v>
      </c>
      <c r="AC238" s="129">
        <v>0</v>
      </c>
    </row>
    <row r="239" spans="2:29" ht="17.25" customHeight="1">
      <c r="B239" s="69"/>
      <c r="C239" s="62" t="s">
        <v>161</v>
      </c>
      <c r="D239" s="62">
        <v>605</v>
      </c>
      <c r="E239" s="62">
        <v>10</v>
      </c>
      <c r="F239" s="62"/>
      <c r="G239" s="62"/>
      <c r="H239" s="62"/>
      <c r="I239" s="62"/>
      <c r="J239" s="62"/>
      <c r="K239" s="62"/>
      <c r="L239" s="62"/>
      <c r="M239" s="62"/>
      <c r="N239" s="69"/>
      <c r="O239" s="74">
        <f t="shared" si="34"/>
        <v>700982.22</v>
      </c>
      <c r="P239" s="74">
        <f aca="true" t="shared" si="78" ref="P239:AC244">SUM(P240)</f>
        <v>220982.22</v>
      </c>
      <c r="Q239" s="74">
        <f t="shared" si="78"/>
        <v>0</v>
      </c>
      <c r="R239" s="74">
        <f t="shared" si="78"/>
        <v>0</v>
      </c>
      <c r="S239" s="74">
        <f t="shared" si="78"/>
        <v>0</v>
      </c>
      <c r="T239" s="74">
        <f t="shared" si="78"/>
        <v>0</v>
      </c>
      <c r="U239" s="74">
        <f t="shared" si="78"/>
        <v>0</v>
      </c>
      <c r="V239" s="74">
        <f t="shared" si="78"/>
        <v>0</v>
      </c>
      <c r="W239" s="74">
        <f t="shared" si="78"/>
        <v>0</v>
      </c>
      <c r="X239" s="74">
        <f t="shared" si="78"/>
        <v>0</v>
      </c>
      <c r="Y239" s="74">
        <f t="shared" si="78"/>
        <v>0</v>
      </c>
      <c r="Z239" s="74">
        <f t="shared" si="78"/>
        <v>240000</v>
      </c>
      <c r="AA239" s="74">
        <f t="shared" si="78"/>
        <v>0</v>
      </c>
      <c r="AB239" s="74">
        <f t="shared" si="78"/>
        <v>240000</v>
      </c>
      <c r="AC239" s="74">
        <f t="shared" si="78"/>
        <v>0</v>
      </c>
    </row>
    <row r="240" spans="2:29" ht="19.5" customHeight="1">
      <c r="B240" s="69"/>
      <c r="C240" s="62" t="s">
        <v>162</v>
      </c>
      <c r="D240" s="62">
        <v>605</v>
      </c>
      <c r="E240" s="62">
        <v>10</v>
      </c>
      <c r="F240" s="62">
        <v>1</v>
      </c>
      <c r="G240" s="62"/>
      <c r="H240" s="62"/>
      <c r="I240" s="62"/>
      <c r="J240" s="62"/>
      <c r="K240" s="62"/>
      <c r="L240" s="62"/>
      <c r="M240" s="62"/>
      <c r="N240" s="69"/>
      <c r="O240" s="74">
        <f t="shared" si="34"/>
        <v>700982.22</v>
      </c>
      <c r="P240" s="74">
        <f t="shared" si="78"/>
        <v>220982.22</v>
      </c>
      <c r="Q240" s="74">
        <f t="shared" si="78"/>
        <v>0</v>
      </c>
      <c r="R240" s="74">
        <f t="shared" si="78"/>
        <v>0</v>
      </c>
      <c r="S240" s="74">
        <f t="shared" si="78"/>
        <v>0</v>
      </c>
      <c r="T240" s="74">
        <f t="shared" si="78"/>
        <v>0</v>
      </c>
      <c r="U240" s="74">
        <f t="shared" si="78"/>
        <v>0</v>
      </c>
      <c r="V240" s="74">
        <f t="shared" si="78"/>
        <v>0</v>
      </c>
      <c r="W240" s="74">
        <f t="shared" si="78"/>
        <v>0</v>
      </c>
      <c r="X240" s="74">
        <f t="shared" si="78"/>
        <v>0</v>
      </c>
      <c r="Y240" s="74">
        <f t="shared" si="78"/>
        <v>0</v>
      </c>
      <c r="Z240" s="74">
        <f t="shared" si="78"/>
        <v>240000</v>
      </c>
      <c r="AA240" s="74">
        <f t="shared" si="78"/>
        <v>0</v>
      </c>
      <c r="AB240" s="74">
        <f t="shared" si="78"/>
        <v>240000</v>
      </c>
      <c r="AC240" s="74">
        <f t="shared" si="78"/>
        <v>0</v>
      </c>
    </row>
    <row r="241" spans="2:29" ht="113.25" customHeight="1">
      <c r="B241" s="69"/>
      <c r="C241" s="62" t="s">
        <v>163</v>
      </c>
      <c r="D241" s="62">
        <v>605</v>
      </c>
      <c r="E241" s="62">
        <v>10</v>
      </c>
      <c r="F241" s="62">
        <v>1</v>
      </c>
      <c r="G241" s="62" t="s">
        <v>26</v>
      </c>
      <c r="H241" s="62" t="s">
        <v>55</v>
      </c>
      <c r="I241" s="62" t="s">
        <v>38</v>
      </c>
      <c r="J241" s="62" t="s">
        <v>55</v>
      </c>
      <c r="K241" s="62" t="s">
        <v>112</v>
      </c>
      <c r="L241" s="62" t="s">
        <v>55</v>
      </c>
      <c r="M241" s="62"/>
      <c r="N241" s="69"/>
      <c r="O241" s="74">
        <f t="shared" si="34"/>
        <v>700982.22</v>
      </c>
      <c r="P241" s="74">
        <f>SUM(P242)</f>
        <v>220982.22</v>
      </c>
      <c r="Q241" s="74">
        <f t="shared" si="78"/>
        <v>0</v>
      </c>
      <c r="R241" s="74">
        <f t="shared" si="78"/>
        <v>0</v>
      </c>
      <c r="S241" s="74">
        <f t="shared" si="78"/>
        <v>0</v>
      </c>
      <c r="T241" s="74">
        <f t="shared" si="78"/>
        <v>0</v>
      </c>
      <c r="U241" s="74">
        <f t="shared" si="78"/>
        <v>0</v>
      </c>
      <c r="V241" s="74">
        <f t="shared" si="78"/>
        <v>0</v>
      </c>
      <c r="W241" s="74">
        <f t="shared" si="78"/>
        <v>0</v>
      </c>
      <c r="X241" s="74">
        <f t="shared" si="78"/>
        <v>0</v>
      </c>
      <c r="Y241" s="74">
        <f t="shared" si="78"/>
        <v>0</v>
      </c>
      <c r="Z241" s="74">
        <f t="shared" si="78"/>
        <v>240000</v>
      </c>
      <c r="AA241" s="74">
        <f t="shared" si="78"/>
        <v>0</v>
      </c>
      <c r="AB241" s="74">
        <f t="shared" si="78"/>
        <v>240000</v>
      </c>
      <c r="AC241" s="74">
        <f t="shared" si="78"/>
        <v>0</v>
      </c>
    </row>
    <row r="242" spans="2:29" ht="66.75" customHeight="1">
      <c r="B242" s="69"/>
      <c r="C242" s="62" t="s">
        <v>164</v>
      </c>
      <c r="D242" s="62">
        <v>605</v>
      </c>
      <c r="E242" s="62">
        <v>10</v>
      </c>
      <c r="F242" s="62">
        <v>1</v>
      </c>
      <c r="G242" s="62" t="s">
        <v>26</v>
      </c>
      <c r="H242" s="62" t="s">
        <v>12</v>
      </c>
      <c r="I242" s="62" t="s">
        <v>38</v>
      </c>
      <c r="J242" s="62" t="s">
        <v>55</v>
      </c>
      <c r="K242" s="62" t="s">
        <v>112</v>
      </c>
      <c r="L242" s="62" t="s">
        <v>55</v>
      </c>
      <c r="M242" s="62"/>
      <c r="N242" s="69"/>
      <c r="O242" s="74">
        <f t="shared" si="34"/>
        <v>700982.22</v>
      </c>
      <c r="P242" s="74">
        <f>SUM(P243)</f>
        <v>220982.22</v>
      </c>
      <c r="Q242" s="74">
        <f t="shared" si="78"/>
        <v>0</v>
      </c>
      <c r="R242" s="74">
        <f t="shared" si="78"/>
        <v>0</v>
      </c>
      <c r="S242" s="74">
        <f t="shared" si="78"/>
        <v>0</v>
      </c>
      <c r="T242" s="74">
        <f t="shared" si="78"/>
        <v>0</v>
      </c>
      <c r="U242" s="74">
        <f t="shared" si="78"/>
        <v>0</v>
      </c>
      <c r="V242" s="74">
        <f t="shared" si="78"/>
        <v>0</v>
      </c>
      <c r="W242" s="74">
        <f t="shared" si="78"/>
        <v>0</v>
      </c>
      <c r="X242" s="74">
        <f t="shared" si="78"/>
        <v>0</v>
      </c>
      <c r="Y242" s="74">
        <f t="shared" si="78"/>
        <v>0</v>
      </c>
      <c r="Z242" s="74">
        <f t="shared" si="78"/>
        <v>240000</v>
      </c>
      <c r="AA242" s="74">
        <f t="shared" si="78"/>
        <v>0</v>
      </c>
      <c r="AB242" s="74">
        <f t="shared" si="78"/>
        <v>240000</v>
      </c>
      <c r="AC242" s="74">
        <f t="shared" si="78"/>
        <v>0</v>
      </c>
    </row>
    <row r="243" spans="2:29" ht="50.25" customHeight="1">
      <c r="B243" s="69"/>
      <c r="C243" s="62" t="s">
        <v>151</v>
      </c>
      <c r="D243" s="63">
        <v>605</v>
      </c>
      <c r="E243" s="64">
        <v>10</v>
      </c>
      <c r="F243" s="64">
        <v>1</v>
      </c>
      <c r="G243" s="65" t="s">
        <v>26</v>
      </c>
      <c r="H243" s="65" t="s">
        <v>12</v>
      </c>
      <c r="I243" s="65" t="s">
        <v>15</v>
      </c>
      <c r="J243" s="65" t="s">
        <v>9</v>
      </c>
      <c r="K243" s="65" t="s">
        <v>152</v>
      </c>
      <c r="L243" s="65" t="s">
        <v>55</v>
      </c>
      <c r="M243" s="63"/>
      <c r="N243" s="69"/>
      <c r="O243" s="74">
        <f t="shared" si="34"/>
        <v>700982.22</v>
      </c>
      <c r="P243" s="74">
        <f>SUM(P244)</f>
        <v>220982.22</v>
      </c>
      <c r="Q243" s="74">
        <f t="shared" si="78"/>
        <v>0</v>
      </c>
      <c r="R243" s="74">
        <f t="shared" si="78"/>
        <v>0</v>
      </c>
      <c r="S243" s="74">
        <f t="shared" si="78"/>
        <v>0</v>
      </c>
      <c r="T243" s="74">
        <f t="shared" si="78"/>
        <v>0</v>
      </c>
      <c r="U243" s="74">
        <f t="shared" si="78"/>
        <v>0</v>
      </c>
      <c r="V243" s="74">
        <f t="shared" si="78"/>
        <v>0</v>
      </c>
      <c r="W243" s="74">
        <f t="shared" si="78"/>
        <v>0</v>
      </c>
      <c r="X243" s="74">
        <f t="shared" si="78"/>
        <v>0</v>
      </c>
      <c r="Y243" s="74">
        <f t="shared" si="78"/>
        <v>0</v>
      </c>
      <c r="Z243" s="74">
        <f t="shared" si="78"/>
        <v>240000</v>
      </c>
      <c r="AA243" s="74">
        <f t="shared" si="78"/>
        <v>0</v>
      </c>
      <c r="AB243" s="74">
        <f t="shared" si="78"/>
        <v>240000</v>
      </c>
      <c r="AC243" s="74">
        <f t="shared" si="78"/>
        <v>0</v>
      </c>
    </row>
    <row r="244" spans="2:29" ht="16.5" customHeight="1">
      <c r="B244" s="69"/>
      <c r="C244" s="62" t="s">
        <v>153</v>
      </c>
      <c r="D244" s="63">
        <v>605</v>
      </c>
      <c r="E244" s="64">
        <v>10</v>
      </c>
      <c r="F244" s="64">
        <v>1</v>
      </c>
      <c r="G244" s="65" t="s">
        <v>26</v>
      </c>
      <c r="H244" s="65" t="s">
        <v>12</v>
      </c>
      <c r="I244" s="65" t="s">
        <v>15</v>
      </c>
      <c r="J244" s="65" t="s">
        <v>9</v>
      </c>
      <c r="K244" s="65" t="s">
        <v>152</v>
      </c>
      <c r="L244" s="65" t="s">
        <v>55</v>
      </c>
      <c r="M244" s="63">
        <v>300</v>
      </c>
      <c r="N244" s="69"/>
      <c r="O244" s="74">
        <f t="shared" si="34"/>
        <v>700982.22</v>
      </c>
      <c r="P244" s="74">
        <f>SUM(P245)</f>
        <v>220982.22</v>
      </c>
      <c r="Q244" s="74">
        <f t="shared" si="78"/>
        <v>0</v>
      </c>
      <c r="R244" s="74">
        <f t="shared" si="78"/>
        <v>0</v>
      </c>
      <c r="S244" s="74">
        <f t="shared" si="78"/>
        <v>0</v>
      </c>
      <c r="T244" s="74">
        <f t="shared" si="78"/>
        <v>0</v>
      </c>
      <c r="U244" s="74">
        <f t="shared" si="78"/>
        <v>0</v>
      </c>
      <c r="V244" s="74">
        <f t="shared" si="78"/>
        <v>0</v>
      </c>
      <c r="W244" s="74">
        <f t="shared" si="78"/>
        <v>0</v>
      </c>
      <c r="X244" s="74">
        <f t="shared" si="78"/>
        <v>0</v>
      </c>
      <c r="Y244" s="74">
        <f t="shared" si="78"/>
        <v>0</v>
      </c>
      <c r="Z244" s="74">
        <f t="shared" si="78"/>
        <v>240000</v>
      </c>
      <c r="AA244" s="74">
        <f t="shared" si="78"/>
        <v>0</v>
      </c>
      <c r="AB244" s="74">
        <f t="shared" si="78"/>
        <v>240000</v>
      </c>
      <c r="AC244" s="74">
        <f t="shared" si="78"/>
        <v>0</v>
      </c>
    </row>
    <row r="245" spans="2:29" ht="34.5" customHeight="1">
      <c r="B245" s="69"/>
      <c r="C245" s="62" t="s">
        <v>155</v>
      </c>
      <c r="D245" s="63">
        <v>605</v>
      </c>
      <c r="E245" s="64">
        <v>10</v>
      </c>
      <c r="F245" s="64">
        <v>1</v>
      </c>
      <c r="G245" s="65" t="s">
        <v>26</v>
      </c>
      <c r="H245" s="65" t="s">
        <v>12</v>
      </c>
      <c r="I245" s="65" t="s">
        <v>15</v>
      </c>
      <c r="J245" s="65" t="s">
        <v>9</v>
      </c>
      <c r="K245" s="65" t="s">
        <v>152</v>
      </c>
      <c r="L245" s="65" t="s">
        <v>55</v>
      </c>
      <c r="M245" s="63">
        <v>320</v>
      </c>
      <c r="N245" s="69"/>
      <c r="O245" s="74">
        <f t="shared" si="34"/>
        <v>700982.22</v>
      </c>
      <c r="P245" s="74">
        <v>220982.22</v>
      </c>
      <c r="Q245" s="74">
        <v>0</v>
      </c>
      <c r="Z245" s="74">
        <v>240000</v>
      </c>
      <c r="AA245" s="74">
        <v>0</v>
      </c>
      <c r="AB245" s="74">
        <v>240000</v>
      </c>
      <c r="AC245" s="74">
        <v>0</v>
      </c>
    </row>
    <row r="246" spans="2:29" ht="15">
      <c r="B246" s="50"/>
      <c r="C246" s="62" t="s">
        <v>43</v>
      </c>
      <c r="D246" s="63">
        <v>605</v>
      </c>
      <c r="E246" s="64">
        <v>11</v>
      </c>
      <c r="F246" s="64">
        <v>0</v>
      </c>
      <c r="G246" s="65"/>
      <c r="H246" s="65"/>
      <c r="I246" s="65"/>
      <c r="J246" s="65"/>
      <c r="K246" s="65"/>
      <c r="L246" s="65"/>
      <c r="M246" s="63"/>
      <c r="N246" s="50"/>
      <c r="O246" s="74">
        <f t="shared" si="34"/>
        <v>1919206</v>
      </c>
      <c r="P246" s="66">
        <f aca="true" t="shared" si="79" ref="P246:Q249">P247</f>
        <v>919206</v>
      </c>
      <c r="Q246" s="66">
        <f t="shared" si="79"/>
        <v>0</v>
      </c>
      <c r="Z246" s="66">
        <f aca="true" t="shared" si="80" ref="Z246:AC255">Z247</f>
        <v>500000</v>
      </c>
      <c r="AA246" s="66">
        <f t="shared" si="80"/>
        <v>0</v>
      </c>
      <c r="AB246" s="66">
        <f t="shared" si="80"/>
        <v>500000</v>
      </c>
      <c r="AC246" s="66">
        <f t="shared" si="80"/>
        <v>0</v>
      </c>
    </row>
    <row r="247" spans="2:29" ht="15">
      <c r="B247" s="50"/>
      <c r="C247" s="62" t="s">
        <v>32</v>
      </c>
      <c r="D247" s="63">
        <v>605</v>
      </c>
      <c r="E247" s="64">
        <v>11</v>
      </c>
      <c r="F247" s="64">
        <v>1</v>
      </c>
      <c r="G247" s="65"/>
      <c r="H247" s="65"/>
      <c r="I247" s="65"/>
      <c r="J247" s="65"/>
      <c r="K247" s="65"/>
      <c r="L247" s="65"/>
      <c r="M247" s="63"/>
      <c r="N247" s="50"/>
      <c r="O247" s="74">
        <f t="shared" si="34"/>
        <v>1919206</v>
      </c>
      <c r="P247" s="66">
        <f t="shared" si="79"/>
        <v>919206</v>
      </c>
      <c r="Q247" s="66">
        <f t="shared" si="79"/>
        <v>0</v>
      </c>
      <c r="Z247" s="66">
        <f t="shared" si="80"/>
        <v>500000</v>
      </c>
      <c r="AA247" s="66">
        <f t="shared" si="80"/>
        <v>0</v>
      </c>
      <c r="AB247" s="66">
        <f t="shared" si="80"/>
        <v>500000</v>
      </c>
      <c r="AC247" s="66">
        <f t="shared" si="80"/>
        <v>0</v>
      </c>
    </row>
    <row r="248" spans="2:29" ht="96" customHeight="1">
      <c r="B248" s="50"/>
      <c r="C248" s="62" t="s">
        <v>111</v>
      </c>
      <c r="D248" s="63">
        <v>605</v>
      </c>
      <c r="E248" s="64">
        <v>11</v>
      </c>
      <c r="F248" s="64">
        <v>1</v>
      </c>
      <c r="G248" s="65" t="s">
        <v>26</v>
      </c>
      <c r="H248" s="65" t="s">
        <v>55</v>
      </c>
      <c r="I248" s="65" t="s">
        <v>38</v>
      </c>
      <c r="J248" s="65" t="s">
        <v>55</v>
      </c>
      <c r="K248" s="65" t="s">
        <v>112</v>
      </c>
      <c r="L248" s="65" t="s">
        <v>55</v>
      </c>
      <c r="M248" s="65"/>
      <c r="N248" s="50"/>
      <c r="O248" s="74">
        <f t="shared" si="34"/>
        <v>1919206</v>
      </c>
      <c r="P248" s="66">
        <f t="shared" si="79"/>
        <v>919206</v>
      </c>
      <c r="Q248" s="66">
        <f t="shared" si="79"/>
        <v>0</v>
      </c>
      <c r="Z248" s="66">
        <f t="shared" si="80"/>
        <v>500000</v>
      </c>
      <c r="AA248" s="66">
        <f t="shared" si="80"/>
        <v>0</v>
      </c>
      <c r="AB248" s="66">
        <f t="shared" si="80"/>
        <v>500000</v>
      </c>
      <c r="AC248" s="66">
        <f t="shared" si="80"/>
        <v>0</v>
      </c>
    </row>
    <row r="249" spans="2:29" ht="61.5">
      <c r="B249" s="50"/>
      <c r="C249" s="62" t="s">
        <v>86</v>
      </c>
      <c r="D249" s="63">
        <v>605</v>
      </c>
      <c r="E249" s="64">
        <v>11</v>
      </c>
      <c r="F249" s="64">
        <v>1</v>
      </c>
      <c r="G249" s="65" t="s">
        <v>26</v>
      </c>
      <c r="H249" s="65" t="s">
        <v>9</v>
      </c>
      <c r="I249" s="65" t="s">
        <v>38</v>
      </c>
      <c r="J249" s="65" t="s">
        <v>55</v>
      </c>
      <c r="K249" s="65" t="s">
        <v>112</v>
      </c>
      <c r="L249" s="65" t="s">
        <v>55</v>
      </c>
      <c r="M249" s="65"/>
      <c r="N249" s="50"/>
      <c r="O249" s="74">
        <f t="shared" si="34"/>
        <v>1919206</v>
      </c>
      <c r="P249" s="66">
        <f t="shared" si="79"/>
        <v>919206</v>
      </c>
      <c r="Q249" s="66">
        <f t="shared" si="79"/>
        <v>0</v>
      </c>
      <c r="Z249" s="66">
        <f>Z250</f>
        <v>500000</v>
      </c>
      <c r="AA249" s="66">
        <f>AA250</f>
        <v>0</v>
      </c>
      <c r="AB249" s="66">
        <f>AB250</f>
        <v>500000</v>
      </c>
      <c r="AC249" s="66">
        <f>AC250</f>
        <v>0</v>
      </c>
    </row>
    <row r="250" spans="2:29" ht="30.75">
      <c r="B250" s="50"/>
      <c r="C250" s="62" t="s">
        <v>143</v>
      </c>
      <c r="D250" s="63">
        <v>605</v>
      </c>
      <c r="E250" s="64">
        <v>11</v>
      </c>
      <c r="F250" s="64">
        <v>1</v>
      </c>
      <c r="G250" s="65" t="s">
        <v>26</v>
      </c>
      <c r="H250" s="65" t="s">
        <v>9</v>
      </c>
      <c r="I250" s="65" t="s">
        <v>25</v>
      </c>
      <c r="J250" s="65" t="s">
        <v>55</v>
      </c>
      <c r="K250" s="65" t="s">
        <v>112</v>
      </c>
      <c r="L250" s="65" t="s">
        <v>55</v>
      </c>
      <c r="M250" s="65"/>
      <c r="N250" s="50"/>
      <c r="O250" s="74">
        <f t="shared" si="34"/>
        <v>1919206</v>
      </c>
      <c r="P250" s="66">
        <f>P254+P251</f>
        <v>919206</v>
      </c>
      <c r="Q250" s="66">
        <f>Q254</f>
        <v>0</v>
      </c>
      <c r="Z250" s="66">
        <f>Z254</f>
        <v>500000</v>
      </c>
      <c r="AA250" s="66">
        <f>AA254</f>
        <v>0</v>
      </c>
      <c r="AB250" s="66">
        <f>AB254</f>
        <v>500000</v>
      </c>
      <c r="AC250" s="66">
        <f>AC254</f>
        <v>0</v>
      </c>
    </row>
    <row r="251" spans="2:29" ht="46.5" hidden="1">
      <c r="B251" s="50"/>
      <c r="C251" s="62" t="s">
        <v>89</v>
      </c>
      <c r="D251" s="63">
        <v>605</v>
      </c>
      <c r="E251" s="64">
        <v>11</v>
      </c>
      <c r="F251" s="64">
        <v>1</v>
      </c>
      <c r="G251" s="65" t="s">
        <v>26</v>
      </c>
      <c r="H251" s="65" t="s">
        <v>9</v>
      </c>
      <c r="I251" s="65" t="s">
        <v>25</v>
      </c>
      <c r="J251" s="65" t="s">
        <v>8</v>
      </c>
      <c r="K251" s="65" t="s">
        <v>23</v>
      </c>
      <c r="L251" s="65" t="s">
        <v>55</v>
      </c>
      <c r="M251" s="65"/>
      <c r="N251" s="50"/>
      <c r="O251" s="74">
        <f t="shared" si="34"/>
        <v>0</v>
      </c>
      <c r="P251" s="66">
        <f>SUM(P252)</f>
        <v>0</v>
      </c>
      <c r="Q251" s="66">
        <f aca="true" t="shared" si="81" ref="Q251:AC252">SUM(Q252)</f>
        <v>0</v>
      </c>
      <c r="R251" s="66">
        <f t="shared" si="81"/>
        <v>0</v>
      </c>
      <c r="S251" s="66">
        <f t="shared" si="81"/>
        <v>0</v>
      </c>
      <c r="T251" s="66">
        <f t="shared" si="81"/>
        <v>0</v>
      </c>
      <c r="U251" s="66">
        <f t="shared" si="81"/>
        <v>0</v>
      </c>
      <c r="V251" s="66">
        <f t="shared" si="81"/>
        <v>0</v>
      </c>
      <c r="W251" s="66">
        <f t="shared" si="81"/>
        <v>0</v>
      </c>
      <c r="X251" s="66">
        <f t="shared" si="81"/>
        <v>0</v>
      </c>
      <c r="Y251" s="66">
        <f t="shared" si="81"/>
        <v>0</v>
      </c>
      <c r="Z251" s="66">
        <f t="shared" si="81"/>
        <v>0</v>
      </c>
      <c r="AA251" s="66">
        <f t="shared" si="81"/>
        <v>0</v>
      </c>
      <c r="AB251" s="66">
        <f t="shared" si="81"/>
        <v>0</v>
      </c>
      <c r="AC251" s="66">
        <f t="shared" si="81"/>
        <v>0</v>
      </c>
    </row>
    <row r="252" spans="2:29" ht="30.75" hidden="1">
      <c r="B252" s="50"/>
      <c r="C252" s="62" t="s">
        <v>119</v>
      </c>
      <c r="D252" s="63">
        <v>605</v>
      </c>
      <c r="E252" s="64">
        <v>11</v>
      </c>
      <c r="F252" s="64">
        <v>1</v>
      </c>
      <c r="G252" s="65" t="s">
        <v>26</v>
      </c>
      <c r="H252" s="65" t="s">
        <v>9</v>
      </c>
      <c r="I252" s="65" t="s">
        <v>25</v>
      </c>
      <c r="J252" s="65" t="s">
        <v>8</v>
      </c>
      <c r="K252" s="65" t="s">
        <v>23</v>
      </c>
      <c r="L252" s="65" t="s">
        <v>55</v>
      </c>
      <c r="M252" s="63">
        <v>200</v>
      </c>
      <c r="N252" s="50"/>
      <c r="O252" s="74">
        <f t="shared" si="34"/>
        <v>0</v>
      </c>
      <c r="P252" s="66">
        <f>SUM(P253)</f>
        <v>0</v>
      </c>
      <c r="Q252" s="66">
        <f t="shared" si="81"/>
        <v>0</v>
      </c>
      <c r="R252" s="66">
        <f t="shared" si="81"/>
        <v>0</v>
      </c>
      <c r="S252" s="66">
        <f t="shared" si="81"/>
        <v>0</v>
      </c>
      <c r="T252" s="66">
        <f t="shared" si="81"/>
        <v>0</v>
      </c>
      <c r="U252" s="66">
        <f t="shared" si="81"/>
        <v>0</v>
      </c>
      <c r="V252" s="66">
        <f t="shared" si="81"/>
        <v>0</v>
      </c>
      <c r="W252" s="66">
        <f t="shared" si="81"/>
        <v>0</v>
      </c>
      <c r="X252" s="66">
        <f t="shared" si="81"/>
        <v>0</v>
      </c>
      <c r="Y252" s="66">
        <f t="shared" si="81"/>
        <v>0</v>
      </c>
      <c r="Z252" s="66">
        <f t="shared" si="81"/>
        <v>0</v>
      </c>
      <c r="AA252" s="66">
        <f t="shared" si="81"/>
        <v>0</v>
      </c>
      <c r="AB252" s="66">
        <f t="shared" si="81"/>
        <v>0</v>
      </c>
      <c r="AC252" s="66">
        <f t="shared" si="81"/>
        <v>0</v>
      </c>
    </row>
    <row r="253" spans="2:29" ht="46.5" hidden="1">
      <c r="B253" s="50"/>
      <c r="C253" s="79" t="s">
        <v>120</v>
      </c>
      <c r="D253" s="71">
        <v>605</v>
      </c>
      <c r="E253" s="72">
        <v>11</v>
      </c>
      <c r="F253" s="72">
        <v>1</v>
      </c>
      <c r="G253" s="73" t="s">
        <v>26</v>
      </c>
      <c r="H253" s="73" t="s">
        <v>9</v>
      </c>
      <c r="I253" s="73" t="s">
        <v>25</v>
      </c>
      <c r="J253" s="73" t="s">
        <v>8</v>
      </c>
      <c r="K253" s="73" t="s">
        <v>23</v>
      </c>
      <c r="L253" s="73" t="s">
        <v>55</v>
      </c>
      <c r="M253" s="71">
        <v>240</v>
      </c>
      <c r="N253" s="50"/>
      <c r="O253" s="74">
        <f t="shared" si="34"/>
        <v>0</v>
      </c>
      <c r="P253" s="66">
        <v>0</v>
      </c>
      <c r="Q253" s="66">
        <v>0</v>
      </c>
      <c r="Z253" s="66">
        <v>0</v>
      </c>
      <c r="AA253" s="66">
        <v>0</v>
      </c>
      <c r="AB253" s="66">
        <v>0</v>
      </c>
      <c r="AC253" s="66">
        <v>0</v>
      </c>
    </row>
    <row r="254" spans="2:29" ht="48.75" customHeight="1">
      <c r="B254" s="50"/>
      <c r="C254" s="62" t="s">
        <v>89</v>
      </c>
      <c r="D254" s="63">
        <v>605</v>
      </c>
      <c r="E254" s="64">
        <v>11</v>
      </c>
      <c r="F254" s="64">
        <v>1</v>
      </c>
      <c r="G254" s="65" t="s">
        <v>26</v>
      </c>
      <c r="H254" s="65" t="s">
        <v>9</v>
      </c>
      <c r="I254" s="65" t="s">
        <v>25</v>
      </c>
      <c r="J254" s="65" t="s">
        <v>9</v>
      </c>
      <c r="K254" s="65" t="s">
        <v>23</v>
      </c>
      <c r="L254" s="65" t="s">
        <v>55</v>
      </c>
      <c r="M254" s="65"/>
      <c r="N254" s="50"/>
      <c r="O254" s="74">
        <f t="shared" si="34"/>
        <v>1919206</v>
      </c>
      <c r="P254" s="66">
        <f>P255</f>
        <v>919206</v>
      </c>
      <c r="Q254" s="66">
        <f>Q255</f>
        <v>0</v>
      </c>
      <c r="Z254" s="66">
        <f t="shared" si="80"/>
        <v>500000</v>
      </c>
      <c r="AA254" s="66">
        <f t="shared" si="80"/>
        <v>0</v>
      </c>
      <c r="AB254" s="66">
        <f t="shared" si="80"/>
        <v>500000</v>
      </c>
      <c r="AC254" s="66">
        <f t="shared" si="80"/>
        <v>0</v>
      </c>
    </row>
    <row r="255" spans="2:29" ht="30.75">
      <c r="B255" s="50"/>
      <c r="C255" s="62" t="s">
        <v>119</v>
      </c>
      <c r="D255" s="63">
        <v>605</v>
      </c>
      <c r="E255" s="64">
        <v>11</v>
      </c>
      <c r="F255" s="64">
        <v>1</v>
      </c>
      <c r="G255" s="65" t="s">
        <v>26</v>
      </c>
      <c r="H255" s="65" t="s">
        <v>9</v>
      </c>
      <c r="I255" s="65" t="s">
        <v>25</v>
      </c>
      <c r="J255" s="65" t="s">
        <v>9</v>
      </c>
      <c r="K255" s="65" t="s">
        <v>23</v>
      </c>
      <c r="L255" s="65" t="s">
        <v>55</v>
      </c>
      <c r="M255" s="63">
        <v>200</v>
      </c>
      <c r="N255" s="50"/>
      <c r="O255" s="74">
        <f>P255+Q255+Z255+AA255+AB255+AC255</f>
        <v>1919206</v>
      </c>
      <c r="P255" s="66">
        <f>P256</f>
        <v>919206</v>
      </c>
      <c r="Q255" s="66">
        <f>Q256</f>
        <v>0</v>
      </c>
      <c r="Z255" s="66">
        <f t="shared" si="80"/>
        <v>500000</v>
      </c>
      <c r="AA255" s="66">
        <f t="shared" si="80"/>
        <v>0</v>
      </c>
      <c r="AB255" s="66">
        <f t="shared" si="80"/>
        <v>500000</v>
      </c>
      <c r="AC255" s="66">
        <f t="shared" si="80"/>
        <v>0</v>
      </c>
    </row>
    <row r="256" spans="2:29" s="78" customFormat="1" ht="46.5">
      <c r="B256" s="69"/>
      <c r="C256" s="79" t="s">
        <v>120</v>
      </c>
      <c r="D256" s="71">
        <v>605</v>
      </c>
      <c r="E256" s="72">
        <v>11</v>
      </c>
      <c r="F256" s="72">
        <v>1</v>
      </c>
      <c r="G256" s="73" t="s">
        <v>26</v>
      </c>
      <c r="H256" s="73" t="s">
        <v>9</v>
      </c>
      <c r="I256" s="73" t="s">
        <v>25</v>
      </c>
      <c r="J256" s="73" t="s">
        <v>9</v>
      </c>
      <c r="K256" s="73" t="s">
        <v>23</v>
      </c>
      <c r="L256" s="73" t="s">
        <v>55</v>
      </c>
      <c r="M256" s="71">
        <v>240</v>
      </c>
      <c r="N256" s="69"/>
      <c r="O256" s="74">
        <f>P256+Q256+Z256+AA256+AB256+AC256</f>
        <v>1919206</v>
      </c>
      <c r="P256" s="74">
        <v>919206</v>
      </c>
      <c r="Q256" s="74">
        <v>0</v>
      </c>
      <c r="Z256" s="74">
        <v>500000</v>
      </c>
      <c r="AA256" s="74">
        <v>0</v>
      </c>
      <c r="AB256" s="74">
        <v>500000</v>
      </c>
      <c r="AC256" s="74">
        <v>0</v>
      </c>
    </row>
    <row r="257" spans="2:29" ht="15">
      <c r="B257" s="87" t="s">
        <v>45</v>
      </c>
      <c r="C257" s="176" t="s">
        <v>47</v>
      </c>
      <c r="D257" s="177"/>
      <c r="E257" s="177"/>
      <c r="F257" s="177"/>
      <c r="G257" s="177"/>
      <c r="H257" s="177"/>
      <c r="I257" s="177"/>
      <c r="J257" s="177"/>
      <c r="K257" s="177"/>
      <c r="L257" s="177"/>
      <c r="M257" s="178"/>
      <c r="N257" s="88">
        <v>65448965442.42001</v>
      </c>
      <c r="O257" s="74">
        <f>P257+Q257+Z257+AA257+AB257+AC257</f>
        <v>90482865.37</v>
      </c>
      <c r="P257" s="88">
        <f>P14</f>
        <v>32293619.84</v>
      </c>
      <c r="Q257" s="88">
        <f>Q14</f>
        <v>387127.31</v>
      </c>
      <c r="Z257" s="88">
        <f>Z14</f>
        <v>27841189.52</v>
      </c>
      <c r="AA257" s="88">
        <f>AA14</f>
        <v>332410</v>
      </c>
      <c r="AB257" s="88">
        <f>AB14</f>
        <v>29282931.7</v>
      </c>
      <c r="AC257" s="88">
        <f>AC14</f>
        <v>345587</v>
      </c>
    </row>
    <row r="258" spans="26:28" ht="15">
      <c r="Z258" s="40"/>
      <c r="AA258" s="40"/>
      <c r="AB258" s="40"/>
    </row>
    <row r="259" spans="26:28" ht="15">
      <c r="Z259" s="40"/>
      <c r="AA259" s="40"/>
      <c r="AB259" s="40"/>
    </row>
    <row r="260" spans="26:28" ht="15">
      <c r="Z260" s="40"/>
      <c r="AA260" s="40"/>
      <c r="AB260" s="40"/>
    </row>
    <row r="261" spans="26:28" ht="15">
      <c r="Z261" s="40"/>
      <c r="AA261" s="40"/>
      <c r="AB261" s="40"/>
    </row>
    <row r="262" spans="26:28" ht="15">
      <c r="Z262" s="40"/>
      <c r="AA262" s="40"/>
      <c r="AB262" s="40"/>
    </row>
    <row r="263" spans="26:28" ht="15">
      <c r="Z263" s="40"/>
      <c r="AA263" s="40"/>
      <c r="AB263" s="40"/>
    </row>
    <row r="264" spans="26:28" ht="15">
      <c r="Z264" s="40"/>
      <c r="AA264" s="40"/>
      <c r="AB264" s="40"/>
    </row>
    <row r="265" spans="26:28" ht="15">
      <c r="Z265" s="40"/>
      <c r="AA265" s="40"/>
      <c r="AB265" s="40"/>
    </row>
    <row r="266" spans="26:28" ht="15">
      <c r="Z266" s="40"/>
      <c r="AA266" s="40"/>
      <c r="AB266" s="40"/>
    </row>
    <row r="267" spans="26:28" ht="15">
      <c r="Z267" s="40"/>
      <c r="AA267" s="40"/>
      <c r="AB267" s="40"/>
    </row>
    <row r="268" spans="26:28" ht="15">
      <c r="Z268" s="40"/>
      <c r="AA268" s="40"/>
      <c r="AB268" s="40"/>
    </row>
    <row r="269" spans="26:28" ht="15">
      <c r="Z269" s="40"/>
      <c r="AA269" s="40"/>
      <c r="AB269" s="40"/>
    </row>
    <row r="270" spans="26:28" ht="15">
      <c r="Z270" s="40"/>
      <c r="AA270" s="40"/>
      <c r="AB270" s="40"/>
    </row>
    <row r="271" spans="26:28" ht="15">
      <c r="Z271" s="40"/>
      <c r="AA271" s="40"/>
      <c r="AB271" s="40"/>
    </row>
    <row r="272" spans="26:28" ht="15">
      <c r="Z272" s="40"/>
      <c r="AA272" s="40"/>
      <c r="AB272" s="40"/>
    </row>
    <row r="273" spans="26:28" ht="15">
      <c r="Z273" s="40"/>
      <c r="AA273" s="40"/>
      <c r="AB273" s="40"/>
    </row>
  </sheetData>
  <sheetProtection/>
  <mergeCells count="12">
    <mergeCell ref="P11:Q11"/>
    <mergeCell ref="Z11:AA11"/>
    <mergeCell ref="AB11:AC11"/>
    <mergeCell ref="G12:L12"/>
    <mergeCell ref="G13:L13"/>
    <mergeCell ref="C257:M257"/>
    <mergeCell ref="B8:AB8"/>
    <mergeCell ref="B10:B12"/>
    <mergeCell ref="C10:C12"/>
    <mergeCell ref="D10:M11"/>
    <mergeCell ref="O10:O12"/>
    <mergeCell ref="P10:AC10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1"/>
  <sheetViews>
    <sheetView tabSelected="1" zoomScalePageLayoutView="0" workbookViewId="0" topLeftCell="D1">
      <selection activeCell="N5" sqref="N5"/>
    </sheetView>
  </sheetViews>
  <sheetFormatPr defaultColWidth="9.28125" defaultRowHeight="12.75"/>
  <cols>
    <col min="1" max="1" width="0.5625" style="26" customWidth="1"/>
    <col min="2" max="2" width="3.57421875" style="26" customWidth="1"/>
    <col min="3" max="3" width="60.140625" style="125" customWidth="1"/>
    <col min="4" max="4" width="5.140625" style="126" bestFit="1" customWidth="1"/>
    <col min="5" max="5" width="3.8515625" style="126" bestFit="1" customWidth="1"/>
    <col min="6" max="6" width="4.421875" style="126" customWidth="1"/>
    <col min="7" max="7" width="3.8515625" style="126" customWidth="1"/>
    <col min="8" max="8" width="7.140625" style="126" customWidth="1"/>
    <col min="9" max="9" width="3.8515625" style="126" customWidth="1"/>
    <col min="10" max="10" width="7.57421875" style="126" customWidth="1"/>
    <col min="11" max="11" width="0.2890625" style="127" hidden="1" customWidth="1"/>
    <col min="12" max="12" width="18.00390625" style="127" customWidth="1"/>
    <col min="13" max="13" width="15.140625" style="127" customWidth="1"/>
    <col min="14" max="14" width="18.421875" style="26" customWidth="1"/>
    <col min="15" max="15" width="14.8515625" style="26" customWidth="1"/>
    <col min="16" max="16" width="18.57421875" style="26" customWidth="1"/>
    <col min="17" max="17" width="17.140625" style="26" customWidth="1"/>
    <col min="18" max="16384" width="9.28125" style="26" customWidth="1"/>
  </cols>
  <sheetData>
    <row r="1" spans="1:17" ht="18" customHeight="1">
      <c r="A1" s="23"/>
      <c r="B1" s="23"/>
      <c r="C1" s="97"/>
      <c r="D1" s="98"/>
      <c r="E1" s="98"/>
      <c r="F1" s="98"/>
      <c r="G1" s="98"/>
      <c r="H1" s="98"/>
      <c r="I1" s="98"/>
      <c r="J1" s="98"/>
      <c r="K1" s="99"/>
      <c r="L1" s="99"/>
      <c r="M1" s="43"/>
      <c r="N1" s="203" t="s">
        <v>221</v>
      </c>
      <c r="O1" s="204"/>
      <c r="P1" s="204"/>
      <c r="Q1" s="204"/>
    </row>
    <row r="2" spans="1:17" ht="17.25" customHeight="1">
      <c r="A2" s="23"/>
      <c r="B2" s="23"/>
      <c r="C2" s="97"/>
      <c r="D2" s="98"/>
      <c r="E2" s="98"/>
      <c r="F2" s="98"/>
      <c r="G2" s="98"/>
      <c r="H2" s="98"/>
      <c r="I2" s="98"/>
      <c r="J2" s="98"/>
      <c r="K2" s="99"/>
      <c r="L2" s="99"/>
      <c r="M2" s="43"/>
      <c r="N2" s="204" t="s">
        <v>92</v>
      </c>
      <c r="O2" s="204"/>
      <c r="P2" s="204"/>
      <c r="Q2" s="204"/>
    </row>
    <row r="3" spans="1:17" ht="16.5" customHeight="1">
      <c r="A3" s="23"/>
      <c r="B3" s="23"/>
      <c r="C3" s="97"/>
      <c r="D3" s="98"/>
      <c r="E3" s="98"/>
      <c r="F3" s="98"/>
      <c r="G3" s="98"/>
      <c r="H3" s="98"/>
      <c r="I3" s="98"/>
      <c r="J3" s="98"/>
      <c r="K3" s="99"/>
      <c r="L3" s="99"/>
      <c r="M3" s="43"/>
      <c r="N3" s="204" t="s">
        <v>91</v>
      </c>
      <c r="O3" s="204"/>
      <c r="P3" s="204"/>
      <c r="Q3" s="204"/>
    </row>
    <row r="4" spans="1:17" ht="27" customHeight="1">
      <c r="A4" s="23"/>
      <c r="B4" s="23"/>
      <c r="C4" s="97"/>
      <c r="D4" s="98"/>
      <c r="E4" s="98"/>
      <c r="F4" s="98"/>
      <c r="G4" s="98"/>
      <c r="H4" s="98"/>
      <c r="I4" s="98"/>
      <c r="J4" s="98"/>
      <c r="K4" s="99"/>
      <c r="L4" s="99"/>
      <c r="M4" s="43"/>
      <c r="N4" s="204" t="s">
        <v>228</v>
      </c>
      <c r="O4" s="204"/>
      <c r="P4" s="204"/>
      <c r="Q4" s="204"/>
    </row>
    <row r="5" spans="1:14" ht="15" customHeight="1">
      <c r="A5" s="23"/>
      <c r="B5" s="23"/>
      <c r="C5" s="97"/>
      <c r="D5" s="98"/>
      <c r="E5" s="98"/>
      <c r="F5" s="98"/>
      <c r="G5" s="98"/>
      <c r="H5" s="98"/>
      <c r="I5" s="98"/>
      <c r="J5" s="98"/>
      <c r="K5" s="99"/>
      <c r="L5" s="99"/>
      <c r="M5" s="99"/>
      <c r="N5" s="23"/>
    </row>
    <row r="6" spans="1:14" ht="15" customHeight="1">
      <c r="A6" s="23"/>
      <c r="B6" s="23"/>
      <c r="C6" s="97"/>
      <c r="D6" s="98"/>
      <c r="E6" s="98"/>
      <c r="F6" s="98"/>
      <c r="G6" s="98"/>
      <c r="H6" s="98"/>
      <c r="I6" s="98"/>
      <c r="J6" s="98"/>
      <c r="K6" s="99"/>
      <c r="L6" s="99"/>
      <c r="M6" s="99"/>
      <c r="N6" s="23"/>
    </row>
    <row r="7" spans="1:14" ht="19.5" customHeight="1">
      <c r="A7" s="23"/>
      <c r="B7" s="205" t="s">
        <v>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3"/>
    </row>
    <row r="8" spans="1:14" ht="19.5" customHeight="1">
      <c r="A8" s="23"/>
      <c r="B8" s="205" t="s">
        <v>144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3"/>
    </row>
    <row r="9" spans="1:14" ht="19.5" customHeight="1">
      <c r="A9" s="23"/>
      <c r="B9" s="205" t="s">
        <v>90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3"/>
    </row>
    <row r="10" spans="1:14" ht="19.5" customHeight="1">
      <c r="A10" s="23"/>
      <c r="B10" s="205" t="s">
        <v>145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3"/>
    </row>
    <row r="11" spans="1:14" ht="19.5" customHeight="1">
      <c r="A11" s="23"/>
      <c r="B11" s="205" t="s">
        <v>210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3"/>
    </row>
    <row r="12" spans="1:14" ht="19.5" customHeight="1">
      <c r="A12" s="23"/>
      <c r="B12" s="24"/>
      <c r="C12" s="100"/>
      <c r="D12" s="101"/>
      <c r="E12" s="101"/>
      <c r="F12" s="101"/>
      <c r="G12" s="101"/>
      <c r="H12" s="101"/>
      <c r="I12" s="101"/>
      <c r="J12" s="101"/>
      <c r="K12" s="102"/>
      <c r="L12" s="102"/>
      <c r="M12" s="102"/>
      <c r="N12" s="23"/>
    </row>
    <row r="13" spans="1:17" ht="27.75" customHeight="1">
      <c r="A13" s="23"/>
      <c r="B13" s="209" t="s">
        <v>2</v>
      </c>
      <c r="C13" s="209" t="s">
        <v>36</v>
      </c>
      <c r="D13" s="210" t="s">
        <v>3</v>
      </c>
      <c r="E13" s="210"/>
      <c r="F13" s="210"/>
      <c r="G13" s="210"/>
      <c r="H13" s="210"/>
      <c r="I13" s="210"/>
      <c r="J13" s="210"/>
      <c r="K13" s="193" t="s">
        <v>46</v>
      </c>
      <c r="L13" s="196" t="s">
        <v>46</v>
      </c>
      <c r="M13" s="197"/>
      <c r="N13" s="198"/>
      <c r="O13" s="198"/>
      <c r="P13" s="198"/>
      <c r="Q13" s="199"/>
    </row>
    <row r="14" spans="1:17" ht="27.75" customHeight="1">
      <c r="A14" s="23"/>
      <c r="B14" s="209"/>
      <c r="C14" s="209"/>
      <c r="D14" s="200"/>
      <c r="E14" s="201"/>
      <c r="F14" s="201"/>
      <c r="G14" s="201"/>
      <c r="H14" s="201"/>
      <c r="I14" s="201"/>
      <c r="J14" s="202"/>
      <c r="K14" s="194"/>
      <c r="L14" s="196">
        <v>2021</v>
      </c>
      <c r="M14" s="199"/>
      <c r="N14" s="196">
        <v>2022</v>
      </c>
      <c r="O14" s="206"/>
      <c r="P14" s="196">
        <v>2023</v>
      </c>
      <c r="Q14" s="206"/>
    </row>
    <row r="15" spans="1:17" ht="72.75" customHeight="1">
      <c r="A15" s="103"/>
      <c r="B15" s="209"/>
      <c r="C15" s="209"/>
      <c r="D15" s="207" t="s">
        <v>7</v>
      </c>
      <c r="E15" s="207"/>
      <c r="F15" s="207"/>
      <c r="G15" s="207"/>
      <c r="H15" s="207"/>
      <c r="I15" s="207"/>
      <c r="J15" s="128" t="s">
        <v>65</v>
      </c>
      <c r="K15" s="195"/>
      <c r="L15" s="96" t="s">
        <v>110</v>
      </c>
      <c r="M15" s="90" t="s">
        <v>203</v>
      </c>
      <c r="N15" s="96" t="s">
        <v>110</v>
      </c>
      <c r="O15" s="90" t="s">
        <v>203</v>
      </c>
      <c r="P15" s="96" t="s">
        <v>110</v>
      </c>
      <c r="Q15" s="90" t="s">
        <v>203</v>
      </c>
    </row>
    <row r="16" spans="1:17" ht="18">
      <c r="A16" s="103"/>
      <c r="B16" s="29">
        <v>1</v>
      </c>
      <c r="C16" s="28">
        <v>2</v>
      </c>
      <c r="D16" s="208">
        <v>3</v>
      </c>
      <c r="E16" s="208"/>
      <c r="F16" s="208"/>
      <c r="G16" s="208"/>
      <c r="H16" s="208"/>
      <c r="I16" s="208"/>
      <c r="J16" s="30">
        <v>4</v>
      </c>
      <c r="K16" s="29">
        <v>5</v>
      </c>
      <c r="L16" s="29">
        <v>6</v>
      </c>
      <c r="M16" s="29">
        <v>7</v>
      </c>
      <c r="N16" s="29">
        <v>8</v>
      </c>
      <c r="O16" s="29">
        <v>9</v>
      </c>
      <c r="P16" s="29">
        <v>10</v>
      </c>
      <c r="Q16" s="29">
        <v>11</v>
      </c>
    </row>
    <row r="17" spans="1:17" ht="95.25" customHeight="1">
      <c r="A17" s="104"/>
      <c r="B17" s="29" t="s">
        <v>8</v>
      </c>
      <c r="C17" s="31" t="s">
        <v>146</v>
      </c>
      <c r="D17" s="30" t="s">
        <v>26</v>
      </c>
      <c r="E17" s="30" t="s">
        <v>55</v>
      </c>
      <c r="F17" s="30" t="s">
        <v>38</v>
      </c>
      <c r="G17" s="30" t="s">
        <v>55</v>
      </c>
      <c r="H17" s="30" t="s">
        <v>112</v>
      </c>
      <c r="I17" s="30" t="s">
        <v>55</v>
      </c>
      <c r="J17" s="30"/>
      <c r="K17" s="105">
        <f>SUM(L17:M17)</f>
        <v>32680747.15</v>
      </c>
      <c r="L17" s="105">
        <f aca="true" t="shared" si="0" ref="L17:Q17">SUM(L18+L47+L67+L95+L145)</f>
        <v>32293619.84</v>
      </c>
      <c r="M17" s="105">
        <f t="shared" si="0"/>
        <v>387127.31</v>
      </c>
      <c r="N17" s="105">
        <f t="shared" si="0"/>
        <v>27841189.52</v>
      </c>
      <c r="O17" s="105">
        <f t="shared" si="0"/>
        <v>332410</v>
      </c>
      <c r="P17" s="105">
        <f t="shared" si="0"/>
        <v>29282931.7</v>
      </c>
      <c r="Q17" s="105">
        <f t="shared" si="0"/>
        <v>345587</v>
      </c>
    </row>
    <row r="18" spans="1:17" ht="55.5" customHeight="1">
      <c r="A18" s="104"/>
      <c r="B18" s="29"/>
      <c r="C18" s="25" t="s">
        <v>74</v>
      </c>
      <c r="D18" s="30" t="s">
        <v>26</v>
      </c>
      <c r="E18" s="30">
        <v>1</v>
      </c>
      <c r="F18" s="30" t="s">
        <v>38</v>
      </c>
      <c r="G18" s="30">
        <v>0</v>
      </c>
      <c r="H18" s="30" t="s">
        <v>112</v>
      </c>
      <c r="I18" s="30">
        <v>0</v>
      </c>
      <c r="J18" s="30"/>
      <c r="K18" s="106">
        <f>SUM(L18:M18)</f>
        <v>14298505.49</v>
      </c>
      <c r="L18" s="105">
        <f aca="true" t="shared" si="1" ref="L18:Q18">SUM(L19)</f>
        <v>14298505.49</v>
      </c>
      <c r="M18" s="105">
        <f t="shared" si="1"/>
        <v>0</v>
      </c>
      <c r="N18" s="105">
        <f t="shared" si="1"/>
        <v>6825688.55</v>
      </c>
      <c r="O18" s="105">
        <f t="shared" si="1"/>
        <v>0</v>
      </c>
      <c r="P18" s="105">
        <f t="shared" si="1"/>
        <v>8183124.73</v>
      </c>
      <c r="Q18" s="105">
        <f t="shared" si="1"/>
        <v>0</v>
      </c>
    </row>
    <row r="19" spans="1:17" ht="22.5" customHeight="1">
      <c r="A19" s="104"/>
      <c r="B19" s="29"/>
      <c r="C19" s="22" t="s">
        <v>93</v>
      </c>
      <c r="D19" s="30" t="s">
        <v>26</v>
      </c>
      <c r="E19" s="30" t="s">
        <v>8</v>
      </c>
      <c r="F19" s="30" t="s">
        <v>15</v>
      </c>
      <c r="G19" s="30" t="s">
        <v>55</v>
      </c>
      <c r="H19" s="30" t="s">
        <v>112</v>
      </c>
      <c r="I19" s="30" t="s">
        <v>55</v>
      </c>
      <c r="J19" s="30"/>
      <c r="K19" s="106">
        <f aca="true" t="shared" si="2" ref="K19:K27">SUM(L19:M19)</f>
        <v>14298505.49</v>
      </c>
      <c r="L19" s="105">
        <f aca="true" t="shared" si="3" ref="L19:Q19">SUM(L23+L26+L29+L32+L20+L35+L38+L41+L44)</f>
        <v>14298505.49</v>
      </c>
      <c r="M19" s="105">
        <f t="shared" si="3"/>
        <v>0</v>
      </c>
      <c r="N19" s="105">
        <f t="shared" si="3"/>
        <v>6825688.55</v>
      </c>
      <c r="O19" s="105">
        <f t="shared" si="3"/>
        <v>0</v>
      </c>
      <c r="P19" s="105">
        <f t="shared" si="3"/>
        <v>8183124.73</v>
      </c>
      <c r="Q19" s="105">
        <f t="shared" si="3"/>
        <v>0</v>
      </c>
    </row>
    <row r="20" spans="1:17" ht="0.75" customHeight="1">
      <c r="A20" s="104"/>
      <c r="B20" s="29"/>
      <c r="C20" s="22" t="s">
        <v>101</v>
      </c>
      <c r="D20" s="107" t="s">
        <v>26</v>
      </c>
      <c r="E20" s="107" t="s">
        <v>8</v>
      </c>
      <c r="F20" s="107" t="s">
        <v>15</v>
      </c>
      <c r="G20" s="107" t="s">
        <v>8</v>
      </c>
      <c r="H20" s="107" t="s">
        <v>123</v>
      </c>
      <c r="I20" s="107" t="s">
        <v>55</v>
      </c>
      <c r="J20" s="107"/>
      <c r="K20" s="106">
        <f t="shared" si="2"/>
        <v>0</v>
      </c>
      <c r="L20" s="105">
        <f>SUM(L21)</f>
        <v>0</v>
      </c>
      <c r="M20" s="105">
        <f>SUM(M24+M27+M30+M33)</f>
        <v>0</v>
      </c>
      <c r="N20" s="105">
        <f>SUM(N21)</f>
        <v>0</v>
      </c>
      <c r="O20" s="105">
        <f>SUM(O24+O27+O30+O33)</f>
        <v>0</v>
      </c>
      <c r="P20" s="105">
        <f>SUM(P21)</f>
        <v>0</v>
      </c>
      <c r="Q20" s="105">
        <f>SUM(Q24+Q27+Q30+Q33)</f>
        <v>0</v>
      </c>
    </row>
    <row r="21" spans="1:17" ht="42" customHeight="1" hidden="1">
      <c r="A21" s="104"/>
      <c r="B21" s="29"/>
      <c r="C21" s="22" t="s">
        <v>119</v>
      </c>
      <c r="D21" s="27" t="s">
        <v>26</v>
      </c>
      <c r="E21" s="27" t="s">
        <v>8</v>
      </c>
      <c r="F21" s="27" t="s">
        <v>15</v>
      </c>
      <c r="G21" s="27" t="s">
        <v>8</v>
      </c>
      <c r="H21" s="27" t="s">
        <v>123</v>
      </c>
      <c r="I21" s="30" t="s">
        <v>55</v>
      </c>
      <c r="J21" s="27" t="s">
        <v>124</v>
      </c>
      <c r="K21" s="106">
        <f t="shared" si="2"/>
        <v>0</v>
      </c>
      <c r="L21" s="105">
        <f>SUM(L22)</f>
        <v>0</v>
      </c>
      <c r="M21" s="105">
        <f>SUM(M25+M28+M31+M43)</f>
        <v>0</v>
      </c>
      <c r="N21" s="105">
        <f>SUM(N22)</f>
        <v>0</v>
      </c>
      <c r="O21" s="105">
        <f>SUM(O25+O28+O31+O43)</f>
        <v>0</v>
      </c>
      <c r="P21" s="105">
        <f>SUM(P22)</f>
        <v>0</v>
      </c>
      <c r="Q21" s="105">
        <f>SUM(Q25+Q28+Q31+Q43)</f>
        <v>0</v>
      </c>
    </row>
    <row r="22" spans="1:17" ht="33.75" customHeight="1" hidden="1">
      <c r="A22" s="104"/>
      <c r="B22" s="29"/>
      <c r="C22" s="22" t="s">
        <v>120</v>
      </c>
      <c r="D22" s="27" t="s">
        <v>26</v>
      </c>
      <c r="E22" s="27" t="s">
        <v>8</v>
      </c>
      <c r="F22" s="27" t="s">
        <v>15</v>
      </c>
      <c r="G22" s="27" t="s">
        <v>8</v>
      </c>
      <c r="H22" s="27" t="s">
        <v>123</v>
      </c>
      <c r="I22" s="30" t="s">
        <v>55</v>
      </c>
      <c r="J22" s="27" t="s">
        <v>104</v>
      </c>
      <c r="K22" s="106">
        <f t="shared" si="2"/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</row>
    <row r="23" spans="1:17" ht="50.25" customHeight="1">
      <c r="A23" s="104"/>
      <c r="B23" s="29"/>
      <c r="C23" s="22" t="s">
        <v>75</v>
      </c>
      <c r="D23" s="30" t="s">
        <v>26</v>
      </c>
      <c r="E23" s="30" t="s">
        <v>8</v>
      </c>
      <c r="F23" s="30" t="s">
        <v>15</v>
      </c>
      <c r="G23" s="30" t="s">
        <v>9</v>
      </c>
      <c r="H23" s="30" t="s">
        <v>23</v>
      </c>
      <c r="I23" s="30" t="s">
        <v>55</v>
      </c>
      <c r="J23" s="30"/>
      <c r="K23" s="106">
        <f t="shared" si="2"/>
        <v>0</v>
      </c>
      <c r="L23" s="105">
        <f>SUM(L24)</f>
        <v>0</v>
      </c>
      <c r="M23" s="105">
        <f>SUM(M24)</f>
        <v>0</v>
      </c>
      <c r="N23" s="105">
        <f aca="true" t="shared" si="4" ref="N23:Q24">SUM(N24)</f>
        <v>30000</v>
      </c>
      <c r="O23" s="105">
        <f t="shared" si="4"/>
        <v>0</v>
      </c>
      <c r="P23" s="105">
        <f t="shared" si="4"/>
        <v>30000</v>
      </c>
      <c r="Q23" s="105">
        <f t="shared" si="4"/>
        <v>0</v>
      </c>
    </row>
    <row r="24" spans="1:17" ht="37.5" customHeight="1">
      <c r="A24" s="104"/>
      <c r="B24" s="29"/>
      <c r="C24" s="22" t="s">
        <v>119</v>
      </c>
      <c r="D24" s="30" t="s">
        <v>26</v>
      </c>
      <c r="E24" s="30" t="s">
        <v>8</v>
      </c>
      <c r="F24" s="30" t="s">
        <v>15</v>
      </c>
      <c r="G24" s="30" t="s">
        <v>9</v>
      </c>
      <c r="H24" s="30" t="s">
        <v>23</v>
      </c>
      <c r="I24" s="30" t="s">
        <v>55</v>
      </c>
      <c r="J24" s="30" t="s">
        <v>124</v>
      </c>
      <c r="K24" s="106">
        <f t="shared" si="2"/>
        <v>0</v>
      </c>
      <c r="L24" s="105">
        <f>SUM(L25)</f>
        <v>0</v>
      </c>
      <c r="M24" s="105">
        <f>SUM(M25)</f>
        <v>0</v>
      </c>
      <c r="N24" s="105">
        <f t="shared" si="4"/>
        <v>30000</v>
      </c>
      <c r="O24" s="105">
        <f t="shared" si="4"/>
        <v>0</v>
      </c>
      <c r="P24" s="105">
        <f t="shared" si="4"/>
        <v>30000</v>
      </c>
      <c r="Q24" s="105">
        <f t="shared" si="4"/>
        <v>0</v>
      </c>
    </row>
    <row r="25" spans="1:17" ht="32.25" customHeight="1">
      <c r="A25" s="104"/>
      <c r="B25" s="29"/>
      <c r="C25" s="22" t="s">
        <v>120</v>
      </c>
      <c r="D25" s="30" t="s">
        <v>26</v>
      </c>
      <c r="E25" s="30" t="s">
        <v>8</v>
      </c>
      <c r="F25" s="30" t="s">
        <v>15</v>
      </c>
      <c r="G25" s="30" t="s">
        <v>9</v>
      </c>
      <c r="H25" s="30" t="s">
        <v>23</v>
      </c>
      <c r="I25" s="30" t="s">
        <v>55</v>
      </c>
      <c r="J25" s="30" t="s">
        <v>104</v>
      </c>
      <c r="K25" s="106">
        <f t="shared" si="2"/>
        <v>0</v>
      </c>
      <c r="L25" s="106">
        <v>0</v>
      </c>
      <c r="M25" s="106">
        <v>0</v>
      </c>
      <c r="N25" s="106">
        <v>30000</v>
      </c>
      <c r="O25" s="106">
        <v>0</v>
      </c>
      <c r="P25" s="106">
        <v>30000</v>
      </c>
      <c r="Q25" s="106">
        <v>0</v>
      </c>
    </row>
    <row r="26" spans="1:22" s="109" customFormat="1" ht="30.75">
      <c r="A26" s="108"/>
      <c r="B26" s="33"/>
      <c r="C26" s="22" t="s">
        <v>101</v>
      </c>
      <c r="D26" s="107" t="s">
        <v>26</v>
      </c>
      <c r="E26" s="107" t="s">
        <v>8</v>
      </c>
      <c r="F26" s="107" t="s">
        <v>15</v>
      </c>
      <c r="G26" s="107" t="s">
        <v>9</v>
      </c>
      <c r="H26" s="107" t="s">
        <v>123</v>
      </c>
      <c r="I26" s="107" t="s">
        <v>55</v>
      </c>
      <c r="J26" s="107"/>
      <c r="K26" s="106">
        <f t="shared" si="2"/>
        <v>109572.91</v>
      </c>
      <c r="L26" s="105">
        <f>SUM(L27)</f>
        <v>109572.91</v>
      </c>
      <c r="M26" s="105">
        <f>SUM(M27)</f>
        <v>0</v>
      </c>
      <c r="N26" s="105">
        <f aca="true" t="shared" si="5" ref="L26:Q27">SUM(N27)</f>
        <v>10000</v>
      </c>
      <c r="O26" s="105">
        <f t="shared" si="5"/>
        <v>0</v>
      </c>
      <c r="P26" s="105">
        <f t="shared" si="5"/>
        <v>10000</v>
      </c>
      <c r="Q26" s="105">
        <f t="shared" si="5"/>
        <v>0</v>
      </c>
      <c r="R26" s="26"/>
      <c r="S26" s="26"/>
      <c r="T26" s="26"/>
      <c r="U26" s="26"/>
      <c r="V26" s="26"/>
    </row>
    <row r="27" spans="1:22" ht="30.75">
      <c r="A27" s="104"/>
      <c r="B27" s="110"/>
      <c r="C27" s="22" t="s">
        <v>119</v>
      </c>
      <c r="D27" s="27" t="s">
        <v>26</v>
      </c>
      <c r="E27" s="27" t="s">
        <v>8</v>
      </c>
      <c r="F27" s="27" t="s">
        <v>15</v>
      </c>
      <c r="G27" s="27" t="s">
        <v>9</v>
      </c>
      <c r="H27" s="27" t="s">
        <v>123</v>
      </c>
      <c r="I27" s="30" t="s">
        <v>55</v>
      </c>
      <c r="J27" s="27" t="s">
        <v>124</v>
      </c>
      <c r="K27" s="106">
        <f t="shared" si="2"/>
        <v>109572.91</v>
      </c>
      <c r="L27" s="105">
        <f t="shared" si="5"/>
        <v>109572.91</v>
      </c>
      <c r="M27" s="105">
        <f t="shared" si="5"/>
        <v>0</v>
      </c>
      <c r="N27" s="105">
        <f t="shared" si="5"/>
        <v>10000</v>
      </c>
      <c r="O27" s="105">
        <f t="shared" si="5"/>
        <v>0</v>
      </c>
      <c r="P27" s="105">
        <f t="shared" si="5"/>
        <v>10000</v>
      </c>
      <c r="Q27" s="105">
        <f t="shared" si="5"/>
        <v>0</v>
      </c>
      <c r="R27" s="109"/>
      <c r="S27" s="109"/>
      <c r="T27" s="109"/>
      <c r="U27" s="109"/>
      <c r="V27" s="109"/>
    </row>
    <row r="28" spans="1:22" ht="30.75">
      <c r="A28" s="104"/>
      <c r="B28" s="110"/>
      <c r="C28" s="22" t="s">
        <v>120</v>
      </c>
      <c r="D28" s="27" t="s">
        <v>26</v>
      </c>
      <c r="E28" s="27" t="s">
        <v>8</v>
      </c>
      <c r="F28" s="27" t="s">
        <v>15</v>
      </c>
      <c r="G28" s="27" t="s">
        <v>9</v>
      </c>
      <c r="H28" s="27" t="s">
        <v>123</v>
      </c>
      <c r="I28" s="30" t="s">
        <v>55</v>
      </c>
      <c r="J28" s="27" t="s">
        <v>104</v>
      </c>
      <c r="K28" s="106">
        <f>SUM(L28:M28)</f>
        <v>109572.91</v>
      </c>
      <c r="L28" s="106">
        <v>109572.91</v>
      </c>
      <c r="M28" s="106">
        <v>0</v>
      </c>
      <c r="N28" s="106">
        <v>10000</v>
      </c>
      <c r="O28" s="106">
        <v>0</v>
      </c>
      <c r="P28" s="106">
        <v>10000</v>
      </c>
      <c r="Q28" s="106">
        <v>0</v>
      </c>
      <c r="R28" s="109"/>
      <c r="S28" s="109"/>
      <c r="T28" s="109"/>
      <c r="U28" s="109"/>
      <c r="V28" s="109"/>
    </row>
    <row r="29" spans="1:21" s="109" customFormat="1" ht="30.75">
      <c r="A29" s="108"/>
      <c r="B29" s="111"/>
      <c r="C29" s="22" t="s">
        <v>76</v>
      </c>
      <c r="D29" s="32" t="s">
        <v>26</v>
      </c>
      <c r="E29" s="32" t="s">
        <v>8</v>
      </c>
      <c r="F29" s="32" t="s">
        <v>15</v>
      </c>
      <c r="G29" s="32" t="s">
        <v>9</v>
      </c>
      <c r="H29" s="32" t="s">
        <v>127</v>
      </c>
      <c r="I29" s="107" t="s">
        <v>55</v>
      </c>
      <c r="J29" s="32"/>
      <c r="K29" s="105">
        <f aca="true" t="shared" si="6" ref="K29:Q30">SUM(K30)</f>
        <v>13616994.48</v>
      </c>
      <c r="L29" s="105">
        <f t="shared" si="6"/>
        <v>13616994.48</v>
      </c>
      <c r="M29" s="105">
        <f t="shared" si="6"/>
        <v>0</v>
      </c>
      <c r="N29" s="105">
        <f t="shared" si="6"/>
        <v>6385688.55</v>
      </c>
      <c r="O29" s="105">
        <f t="shared" si="6"/>
        <v>0</v>
      </c>
      <c r="P29" s="105">
        <f t="shared" si="6"/>
        <v>7743124.73</v>
      </c>
      <c r="Q29" s="105">
        <f t="shared" si="6"/>
        <v>0</v>
      </c>
      <c r="R29" s="26"/>
      <c r="S29" s="26"/>
      <c r="T29" s="26"/>
      <c r="U29" s="26"/>
    </row>
    <row r="30" spans="1:17" ht="30.75">
      <c r="A30" s="104"/>
      <c r="B30" s="29"/>
      <c r="C30" s="22" t="s">
        <v>119</v>
      </c>
      <c r="D30" s="30" t="s">
        <v>26</v>
      </c>
      <c r="E30" s="30" t="s">
        <v>8</v>
      </c>
      <c r="F30" s="30" t="s">
        <v>15</v>
      </c>
      <c r="G30" s="30" t="s">
        <v>9</v>
      </c>
      <c r="H30" s="30" t="s">
        <v>127</v>
      </c>
      <c r="I30" s="30" t="s">
        <v>55</v>
      </c>
      <c r="J30" s="30" t="s">
        <v>124</v>
      </c>
      <c r="K30" s="105">
        <f t="shared" si="6"/>
        <v>13616994.48</v>
      </c>
      <c r="L30" s="105">
        <f t="shared" si="6"/>
        <v>13616994.48</v>
      </c>
      <c r="M30" s="105">
        <f t="shared" si="6"/>
        <v>0</v>
      </c>
      <c r="N30" s="105">
        <f t="shared" si="6"/>
        <v>6385688.55</v>
      </c>
      <c r="O30" s="105">
        <f t="shared" si="6"/>
        <v>0</v>
      </c>
      <c r="P30" s="105">
        <f t="shared" si="6"/>
        <v>7743124.73</v>
      </c>
      <c r="Q30" s="105">
        <f t="shared" si="6"/>
        <v>0</v>
      </c>
    </row>
    <row r="31" spans="1:17" ht="30.75">
      <c r="A31" s="104"/>
      <c r="B31" s="29"/>
      <c r="C31" s="22" t="s">
        <v>120</v>
      </c>
      <c r="D31" s="30" t="s">
        <v>26</v>
      </c>
      <c r="E31" s="30" t="s">
        <v>8</v>
      </c>
      <c r="F31" s="30" t="s">
        <v>15</v>
      </c>
      <c r="G31" s="30" t="s">
        <v>9</v>
      </c>
      <c r="H31" s="30" t="s">
        <v>127</v>
      </c>
      <c r="I31" s="30" t="s">
        <v>55</v>
      </c>
      <c r="J31" s="30" t="s">
        <v>104</v>
      </c>
      <c r="K31" s="106">
        <f>SUM(L31:M31)</f>
        <v>13616994.48</v>
      </c>
      <c r="L31" s="106">
        <v>13616994.48</v>
      </c>
      <c r="M31" s="106">
        <v>0</v>
      </c>
      <c r="N31" s="106">
        <v>6385688.55</v>
      </c>
      <c r="O31" s="106">
        <v>0</v>
      </c>
      <c r="P31" s="106">
        <v>7743124.73</v>
      </c>
      <c r="Q31" s="106">
        <v>0</v>
      </c>
    </row>
    <row r="32" spans="1:17" ht="39.75" customHeight="1">
      <c r="A32" s="104"/>
      <c r="B32" s="29"/>
      <c r="C32" s="22" t="s">
        <v>77</v>
      </c>
      <c r="D32" s="30" t="s">
        <v>26</v>
      </c>
      <c r="E32" s="30" t="s">
        <v>8</v>
      </c>
      <c r="F32" s="30" t="s">
        <v>15</v>
      </c>
      <c r="G32" s="30" t="s">
        <v>9</v>
      </c>
      <c r="H32" s="30" t="s">
        <v>133</v>
      </c>
      <c r="I32" s="30" t="s">
        <v>55</v>
      </c>
      <c r="J32" s="30"/>
      <c r="K32" s="105">
        <f aca="true" t="shared" si="7" ref="K32:Q33">SUM(K33)</f>
        <v>0</v>
      </c>
      <c r="L32" s="105">
        <f t="shared" si="7"/>
        <v>571938.1</v>
      </c>
      <c r="M32" s="105">
        <f t="shared" si="7"/>
        <v>0</v>
      </c>
      <c r="N32" s="105">
        <f t="shared" si="7"/>
        <v>100000</v>
      </c>
      <c r="O32" s="105">
        <f t="shared" si="7"/>
        <v>0</v>
      </c>
      <c r="P32" s="105">
        <f t="shared" si="7"/>
        <v>100000</v>
      </c>
      <c r="Q32" s="105">
        <f t="shared" si="7"/>
        <v>0</v>
      </c>
    </row>
    <row r="33" spans="1:17" ht="39.75" customHeight="1">
      <c r="A33" s="104"/>
      <c r="B33" s="29"/>
      <c r="C33" s="22" t="s">
        <v>119</v>
      </c>
      <c r="D33" s="30" t="s">
        <v>26</v>
      </c>
      <c r="E33" s="30" t="s">
        <v>8</v>
      </c>
      <c r="F33" s="30" t="s">
        <v>15</v>
      </c>
      <c r="G33" s="30" t="s">
        <v>9</v>
      </c>
      <c r="H33" s="30" t="s">
        <v>133</v>
      </c>
      <c r="I33" s="30" t="s">
        <v>55</v>
      </c>
      <c r="J33" s="30" t="s">
        <v>124</v>
      </c>
      <c r="K33" s="105">
        <f>SUM(K43)</f>
        <v>0</v>
      </c>
      <c r="L33" s="105">
        <f>SUM(L34)</f>
        <v>571938.1</v>
      </c>
      <c r="M33" s="105">
        <f t="shared" si="7"/>
        <v>0</v>
      </c>
      <c r="N33" s="105">
        <f t="shared" si="7"/>
        <v>100000</v>
      </c>
      <c r="O33" s="105">
        <f t="shared" si="7"/>
        <v>0</v>
      </c>
      <c r="P33" s="105">
        <f t="shared" si="7"/>
        <v>100000</v>
      </c>
      <c r="Q33" s="105">
        <f t="shared" si="7"/>
        <v>0</v>
      </c>
    </row>
    <row r="34" spans="1:17" ht="39.75" customHeight="1">
      <c r="A34" s="104"/>
      <c r="B34" s="29"/>
      <c r="C34" s="22" t="s">
        <v>120</v>
      </c>
      <c r="D34" s="107" t="s">
        <v>26</v>
      </c>
      <c r="E34" s="107" t="s">
        <v>8</v>
      </c>
      <c r="F34" s="107" t="s">
        <v>15</v>
      </c>
      <c r="G34" s="107" t="s">
        <v>9</v>
      </c>
      <c r="H34" s="107" t="s">
        <v>133</v>
      </c>
      <c r="I34" s="107" t="s">
        <v>55</v>
      </c>
      <c r="J34" s="107" t="s">
        <v>104</v>
      </c>
      <c r="K34" s="106">
        <f>SUM(L34:M34)</f>
        <v>571938.1</v>
      </c>
      <c r="L34" s="106">
        <v>571938.1</v>
      </c>
      <c r="M34" s="106">
        <v>0</v>
      </c>
      <c r="N34" s="106">
        <v>100000</v>
      </c>
      <c r="O34" s="106">
        <v>0</v>
      </c>
      <c r="P34" s="106">
        <v>100000</v>
      </c>
      <c r="Q34" s="106">
        <v>0</v>
      </c>
    </row>
    <row r="35" spans="1:17" ht="39.75" customHeight="1">
      <c r="A35" s="104"/>
      <c r="B35" s="29"/>
      <c r="C35" s="22" t="s">
        <v>205</v>
      </c>
      <c r="D35" s="30" t="s">
        <v>26</v>
      </c>
      <c r="E35" s="30" t="s">
        <v>8</v>
      </c>
      <c r="F35" s="30" t="s">
        <v>15</v>
      </c>
      <c r="G35" s="30" t="s">
        <v>9</v>
      </c>
      <c r="H35" s="30" t="s">
        <v>152</v>
      </c>
      <c r="I35" s="30" t="s">
        <v>55</v>
      </c>
      <c r="J35" s="30"/>
      <c r="K35" s="105"/>
      <c r="L35" s="105">
        <f>SUM(L36)</f>
        <v>0</v>
      </c>
      <c r="M35" s="105">
        <f aca="true" t="shared" si="8" ref="M35:Q36">SUM(M36)</f>
        <v>0</v>
      </c>
      <c r="N35" s="105">
        <f t="shared" si="8"/>
        <v>300000</v>
      </c>
      <c r="O35" s="105">
        <f t="shared" si="8"/>
        <v>0</v>
      </c>
      <c r="P35" s="105">
        <f t="shared" si="8"/>
        <v>300000</v>
      </c>
      <c r="Q35" s="105">
        <f t="shared" si="8"/>
        <v>0</v>
      </c>
    </row>
    <row r="36" spans="1:17" ht="39.75" customHeight="1">
      <c r="A36" s="104"/>
      <c r="B36" s="29"/>
      <c r="C36" s="22" t="s">
        <v>119</v>
      </c>
      <c r="D36" s="30" t="s">
        <v>26</v>
      </c>
      <c r="E36" s="30" t="s">
        <v>8</v>
      </c>
      <c r="F36" s="30" t="s">
        <v>15</v>
      </c>
      <c r="G36" s="30" t="s">
        <v>9</v>
      </c>
      <c r="H36" s="30" t="s">
        <v>152</v>
      </c>
      <c r="I36" s="30" t="s">
        <v>55</v>
      </c>
      <c r="J36" s="30" t="s">
        <v>124</v>
      </c>
      <c r="K36" s="105"/>
      <c r="L36" s="105">
        <f>SUM(L37)</f>
        <v>0</v>
      </c>
      <c r="M36" s="105">
        <f t="shared" si="8"/>
        <v>0</v>
      </c>
      <c r="N36" s="105">
        <f t="shared" si="8"/>
        <v>300000</v>
      </c>
      <c r="O36" s="105">
        <f t="shared" si="8"/>
        <v>0</v>
      </c>
      <c r="P36" s="105">
        <f t="shared" si="8"/>
        <v>300000</v>
      </c>
      <c r="Q36" s="105">
        <f t="shared" si="8"/>
        <v>0</v>
      </c>
    </row>
    <row r="37" spans="1:17" ht="39.75" customHeight="1">
      <c r="A37" s="104"/>
      <c r="B37" s="29"/>
      <c r="C37" s="22" t="s">
        <v>120</v>
      </c>
      <c r="D37" s="107" t="s">
        <v>26</v>
      </c>
      <c r="E37" s="107" t="s">
        <v>8</v>
      </c>
      <c r="F37" s="107" t="s">
        <v>15</v>
      </c>
      <c r="G37" s="107" t="s">
        <v>9</v>
      </c>
      <c r="H37" s="107" t="s">
        <v>152</v>
      </c>
      <c r="I37" s="107" t="s">
        <v>55</v>
      </c>
      <c r="J37" s="107" t="s">
        <v>104</v>
      </c>
      <c r="K37" s="105"/>
      <c r="L37" s="106">
        <v>0</v>
      </c>
      <c r="M37" s="106">
        <v>0</v>
      </c>
      <c r="N37" s="106">
        <v>300000</v>
      </c>
      <c r="O37" s="106">
        <v>0</v>
      </c>
      <c r="P37" s="106">
        <v>300000</v>
      </c>
      <c r="Q37" s="106">
        <v>0</v>
      </c>
    </row>
    <row r="38" spans="1:17" ht="39.75" customHeight="1" hidden="1">
      <c r="A38" s="104"/>
      <c r="B38" s="29"/>
      <c r="C38" s="22" t="s">
        <v>181</v>
      </c>
      <c r="D38" s="30" t="s">
        <v>26</v>
      </c>
      <c r="E38" s="30" t="s">
        <v>8</v>
      </c>
      <c r="F38" s="30" t="s">
        <v>15</v>
      </c>
      <c r="G38" s="30" t="s">
        <v>9</v>
      </c>
      <c r="H38" s="30" t="s">
        <v>184</v>
      </c>
      <c r="I38" s="30" t="s">
        <v>55</v>
      </c>
      <c r="J38" s="30"/>
      <c r="K38" s="105"/>
      <c r="L38" s="105">
        <f aca="true" t="shared" si="9" ref="L38:Q39">SUM(L39)</f>
        <v>0</v>
      </c>
      <c r="M38" s="105">
        <f t="shared" si="9"/>
        <v>0</v>
      </c>
      <c r="N38" s="105">
        <f t="shared" si="9"/>
        <v>0</v>
      </c>
      <c r="O38" s="105">
        <f t="shared" si="9"/>
        <v>0</v>
      </c>
      <c r="P38" s="105">
        <f t="shared" si="9"/>
        <v>0</v>
      </c>
      <c r="Q38" s="105">
        <f t="shared" si="9"/>
        <v>0</v>
      </c>
    </row>
    <row r="39" spans="1:17" ht="39.75" customHeight="1" hidden="1">
      <c r="A39" s="104"/>
      <c r="B39" s="29"/>
      <c r="C39" s="22" t="s">
        <v>119</v>
      </c>
      <c r="D39" s="30" t="s">
        <v>26</v>
      </c>
      <c r="E39" s="30" t="s">
        <v>8</v>
      </c>
      <c r="F39" s="30" t="s">
        <v>15</v>
      </c>
      <c r="G39" s="30" t="s">
        <v>9</v>
      </c>
      <c r="H39" s="30" t="s">
        <v>184</v>
      </c>
      <c r="I39" s="30" t="s">
        <v>55</v>
      </c>
      <c r="J39" s="30" t="s">
        <v>124</v>
      </c>
      <c r="K39" s="105"/>
      <c r="L39" s="105">
        <f t="shared" si="9"/>
        <v>0</v>
      </c>
      <c r="M39" s="105">
        <f t="shared" si="9"/>
        <v>0</v>
      </c>
      <c r="N39" s="105">
        <f t="shared" si="9"/>
        <v>0</v>
      </c>
      <c r="O39" s="105">
        <f t="shared" si="9"/>
        <v>0</v>
      </c>
      <c r="P39" s="105">
        <f t="shared" si="9"/>
        <v>0</v>
      </c>
      <c r="Q39" s="105">
        <f t="shared" si="9"/>
        <v>0</v>
      </c>
    </row>
    <row r="40" spans="1:17" ht="39.75" customHeight="1" hidden="1">
      <c r="A40" s="104"/>
      <c r="B40" s="29"/>
      <c r="C40" s="22" t="s">
        <v>120</v>
      </c>
      <c r="D40" s="107" t="s">
        <v>26</v>
      </c>
      <c r="E40" s="107" t="s">
        <v>8</v>
      </c>
      <c r="F40" s="107" t="s">
        <v>15</v>
      </c>
      <c r="G40" s="107" t="s">
        <v>9</v>
      </c>
      <c r="H40" s="107" t="s">
        <v>184</v>
      </c>
      <c r="I40" s="107" t="s">
        <v>55</v>
      </c>
      <c r="J40" s="107" t="s">
        <v>104</v>
      </c>
      <c r="K40" s="105"/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</row>
    <row r="41" spans="1:17" ht="39.75" customHeight="1" hidden="1">
      <c r="A41" s="104"/>
      <c r="B41" s="29"/>
      <c r="C41" s="22" t="s">
        <v>185</v>
      </c>
      <c r="D41" s="30" t="s">
        <v>26</v>
      </c>
      <c r="E41" s="30" t="s">
        <v>8</v>
      </c>
      <c r="F41" s="30" t="s">
        <v>15</v>
      </c>
      <c r="G41" s="30" t="s">
        <v>9</v>
      </c>
      <c r="H41" s="30" t="s">
        <v>148</v>
      </c>
      <c r="I41" s="30" t="s">
        <v>55</v>
      </c>
      <c r="J41" s="30"/>
      <c r="K41" s="105"/>
      <c r="L41" s="105">
        <f>SUM(L42)</f>
        <v>0</v>
      </c>
      <c r="M41" s="105">
        <f aca="true" t="shared" si="10" ref="M41:Q42">SUM(M42)</f>
        <v>0</v>
      </c>
      <c r="N41" s="105">
        <f t="shared" si="10"/>
        <v>0</v>
      </c>
      <c r="O41" s="105">
        <f t="shared" si="10"/>
        <v>0</v>
      </c>
      <c r="P41" s="105">
        <f t="shared" si="10"/>
        <v>0</v>
      </c>
      <c r="Q41" s="105">
        <f t="shared" si="10"/>
        <v>0</v>
      </c>
    </row>
    <row r="42" spans="1:17" ht="39.75" customHeight="1" hidden="1">
      <c r="A42" s="104"/>
      <c r="B42" s="29"/>
      <c r="C42" s="22" t="s">
        <v>119</v>
      </c>
      <c r="D42" s="30" t="s">
        <v>26</v>
      </c>
      <c r="E42" s="30" t="s">
        <v>8</v>
      </c>
      <c r="F42" s="30" t="s">
        <v>15</v>
      </c>
      <c r="G42" s="30" t="s">
        <v>9</v>
      </c>
      <c r="H42" s="30" t="s">
        <v>148</v>
      </c>
      <c r="I42" s="30" t="s">
        <v>55</v>
      </c>
      <c r="J42" s="30" t="s">
        <v>124</v>
      </c>
      <c r="K42" s="105"/>
      <c r="L42" s="105">
        <f>SUM(L43)</f>
        <v>0</v>
      </c>
      <c r="M42" s="105">
        <f t="shared" si="10"/>
        <v>0</v>
      </c>
      <c r="N42" s="105">
        <f t="shared" si="10"/>
        <v>0</v>
      </c>
      <c r="O42" s="105">
        <f t="shared" si="10"/>
        <v>0</v>
      </c>
      <c r="P42" s="105">
        <f t="shared" si="10"/>
        <v>0</v>
      </c>
      <c r="Q42" s="105">
        <f t="shared" si="10"/>
        <v>0</v>
      </c>
    </row>
    <row r="43" spans="1:17" ht="36.75" customHeight="1" hidden="1">
      <c r="A43" s="104"/>
      <c r="B43" s="33"/>
      <c r="C43" s="22" t="s">
        <v>120</v>
      </c>
      <c r="D43" s="107" t="s">
        <v>26</v>
      </c>
      <c r="E43" s="107" t="s">
        <v>8</v>
      </c>
      <c r="F43" s="107" t="s">
        <v>15</v>
      </c>
      <c r="G43" s="107" t="s">
        <v>9</v>
      </c>
      <c r="H43" s="107" t="s">
        <v>148</v>
      </c>
      <c r="I43" s="107" t="s">
        <v>55</v>
      </c>
      <c r="J43" s="107" t="s">
        <v>104</v>
      </c>
      <c r="K43" s="106">
        <f>SUM(L43:M43)</f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</row>
    <row r="44" spans="1:17" ht="30.75" hidden="1">
      <c r="A44" s="104"/>
      <c r="B44" s="33"/>
      <c r="C44" s="62" t="s">
        <v>186</v>
      </c>
      <c r="D44" s="30" t="s">
        <v>26</v>
      </c>
      <c r="E44" s="30" t="s">
        <v>8</v>
      </c>
      <c r="F44" s="30" t="s">
        <v>15</v>
      </c>
      <c r="G44" s="30" t="s">
        <v>9</v>
      </c>
      <c r="H44" s="30" t="s">
        <v>138</v>
      </c>
      <c r="I44" s="30" t="s">
        <v>55</v>
      </c>
      <c r="J44" s="30"/>
      <c r="K44" s="106"/>
      <c r="L44" s="106">
        <f aca="true" t="shared" si="11" ref="L44:Q45">SUM(L45)</f>
        <v>0</v>
      </c>
      <c r="M44" s="106">
        <f t="shared" si="11"/>
        <v>0</v>
      </c>
      <c r="N44" s="106">
        <f t="shared" si="11"/>
        <v>0</v>
      </c>
      <c r="O44" s="106">
        <f t="shared" si="11"/>
        <v>0</v>
      </c>
      <c r="P44" s="106">
        <f t="shared" si="11"/>
        <v>0</v>
      </c>
      <c r="Q44" s="106">
        <f t="shared" si="11"/>
        <v>0</v>
      </c>
    </row>
    <row r="45" spans="1:17" ht="30.75" hidden="1">
      <c r="A45" s="104"/>
      <c r="B45" s="33"/>
      <c r="C45" s="62" t="s">
        <v>119</v>
      </c>
      <c r="D45" s="30" t="s">
        <v>26</v>
      </c>
      <c r="E45" s="30" t="s">
        <v>8</v>
      </c>
      <c r="F45" s="30" t="s">
        <v>15</v>
      </c>
      <c r="G45" s="30" t="s">
        <v>9</v>
      </c>
      <c r="H45" s="30" t="s">
        <v>138</v>
      </c>
      <c r="I45" s="30" t="s">
        <v>55</v>
      </c>
      <c r="J45" s="30" t="s">
        <v>124</v>
      </c>
      <c r="K45" s="106"/>
      <c r="L45" s="106">
        <f t="shared" si="11"/>
        <v>0</v>
      </c>
      <c r="M45" s="106">
        <f t="shared" si="11"/>
        <v>0</v>
      </c>
      <c r="N45" s="106">
        <f t="shared" si="11"/>
        <v>0</v>
      </c>
      <c r="O45" s="106">
        <f t="shared" si="11"/>
        <v>0</v>
      </c>
      <c r="P45" s="106">
        <f t="shared" si="11"/>
        <v>0</v>
      </c>
      <c r="Q45" s="106">
        <f t="shared" si="11"/>
        <v>0</v>
      </c>
    </row>
    <row r="46" spans="1:17" ht="30.75" hidden="1">
      <c r="A46" s="104"/>
      <c r="B46" s="33"/>
      <c r="C46" s="79" t="s">
        <v>120</v>
      </c>
      <c r="D46" s="107" t="s">
        <v>26</v>
      </c>
      <c r="E46" s="107" t="s">
        <v>8</v>
      </c>
      <c r="F46" s="107" t="s">
        <v>15</v>
      </c>
      <c r="G46" s="107" t="s">
        <v>9</v>
      </c>
      <c r="H46" s="107" t="s">
        <v>138</v>
      </c>
      <c r="I46" s="107" t="s">
        <v>55</v>
      </c>
      <c r="J46" s="107" t="s">
        <v>104</v>
      </c>
      <c r="K46" s="106"/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</row>
    <row r="47" spans="1:17" ht="70.5" customHeight="1">
      <c r="A47" s="104"/>
      <c r="B47" s="29"/>
      <c r="C47" s="25" t="s">
        <v>86</v>
      </c>
      <c r="D47" s="30" t="s">
        <v>26</v>
      </c>
      <c r="E47" s="30" t="s">
        <v>9</v>
      </c>
      <c r="F47" s="30" t="s">
        <v>38</v>
      </c>
      <c r="G47" s="30" t="s">
        <v>55</v>
      </c>
      <c r="H47" s="30" t="s">
        <v>112</v>
      </c>
      <c r="I47" s="30" t="s">
        <v>55</v>
      </c>
      <c r="J47" s="30"/>
      <c r="K47" s="112">
        <f>SUM(L47:M47)</f>
        <v>1467475</v>
      </c>
      <c r="L47" s="105">
        <f>SUM(L49+L56+L62+L53)</f>
        <v>1467475</v>
      </c>
      <c r="M47" s="105">
        <f>SUM(M48+M52+M61)</f>
        <v>0</v>
      </c>
      <c r="N47" s="105">
        <f>SUM(N49+N56+N62)</f>
        <v>1510000</v>
      </c>
      <c r="O47" s="105">
        <f>SUM(O48+O52+O61)</f>
        <v>0</v>
      </c>
      <c r="P47" s="105">
        <f>SUM(P49+P56+P62)</f>
        <v>1510000</v>
      </c>
      <c r="Q47" s="105">
        <f>SUM(Q48+Q52+Q61)</f>
        <v>0</v>
      </c>
    </row>
    <row r="48" spans="1:17" ht="33.75" customHeight="1">
      <c r="A48" s="104"/>
      <c r="B48" s="29"/>
      <c r="C48" s="22" t="s">
        <v>94</v>
      </c>
      <c r="D48" s="30" t="s">
        <v>26</v>
      </c>
      <c r="E48" s="30" t="s">
        <v>9</v>
      </c>
      <c r="F48" s="30" t="s">
        <v>15</v>
      </c>
      <c r="G48" s="30" t="s">
        <v>55</v>
      </c>
      <c r="H48" s="30" t="s">
        <v>112</v>
      </c>
      <c r="I48" s="30" t="s">
        <v>55</v>
      </c>
      <c r="J48" s="30"/>
      <c r="K48" s="113">
        <f aca="true" t="shared" si="12" ref="K48:K65">SUM(L48:M48)</f>
        <v>227802</v>
      </c>
      <c r="L48" s="105">
        <f aca="true" t="shared" si="13" ref="L48:Q48">SUM(L49)</f>
        <v>227802</v>
      </c>
      <c r="M48" s="105">
        <f t="shared" si="13"/>
        <v>0</v>
      </c>
      <c r="N48" s="105">
        <f t="shared" si="13"/>
        <v>500000</v>
      </c>
      <c r="O48" s="105">
        <f t="shared" si="13"/>
        <v>0</v>
      </c>
      <c r="P48" s="105">
        <f t="shared" si="13"/>
        <v>500000</v>
      </c>
      <c r="Q48" s="105">
        <f t="shared" si="13"/>
        <v>0</v>
      </c>
    </row>
    <row r="49" spans="1:17" ht="48.75" customHeight="1">
      <c r="A49" s="104"/>
      <c r="B49" s="33"/>
      <c r="C49" s="22" t="s">
        <v>88</v>
      </c>
      <c r="D49" s="107" t="s">
        <v>26</v>
      </c>
      <c r="E49" s="107" t="s">
        <v>9</v>
      </c>
      <c r="F49" s="107" t="s">
        <v>15</v>
      </c>
      <c r="G49" s="107" t="s">
        <v>9</v>
      </c>
      <c r="H49" s="107" t="s">
        <v>23</v>
      </c>
      <c r="I49" s="107" t="s">
        <v>55</v>
      </c>
      <c r="J49" s="107"/>
      <c r="K49" s="113">
        <f t="shared" si="12"/>
        <v>227802</v>
      </c>
      <c r="L49" s="114">
        <f aca="true" t="shared" si="14" ref="L49:Q50">SUM(L50)</f>
        <v>227802</v>
      </c>
      <c r="M49" s="114">
        <f t="shared" si="14"/>
        <v>0</v>
      </c>
      <c r="N49" s="114">
        <f t="shared" si="14"/>
        <v>500000</v>
      </c>
      <c r="O49" s="114">
        <f t="shared" si="14"/>
        <v>0</v>
      </c>
      <c r="P49" s="114">
        <f t="shared" si="14"/>
        <v>500000</v>
      </c>
      <c r="Q49" s="114">
        <f t="shared" si="14"/>
        <v>0</v>
      </c>
    </row>
    <row r="50" spans="1:17" ht="38.25" customHeight="1">
      <c r="A50" s="104"/>
      <c r="B50" s="33"/>
      <c r="C50" s="22" t="s">
        <v>119</v>
      </c>
      <c r="D50" s="107" t="s">
        <v>26</v>
      </c>
      <c r="E50" s="107" t="s">
        <v>9</v>
      </c>
      <c r="F50" s="107" t="s">
        <v>15</v>
      </c>
      <c r="G50" s="107" t="s">
        <v>9</v>
      </c>
      <c r="H50" s="107" t="s">
        <v>23</v>
      </c>
      <c r="I50" s="107" t="s">
        <v>55</v>
      </c>
      <c r="J50" s="107" t="s">
        <v>124</v>
      </c>
      <c r="K50" s="113">
        <f t="shared" si="12"/>
        <v>227802</v>
      </c>
      <c r="L50" s="114">
        <f t="shared" si="14"/>
        <v>227802</v>
      </c>
      <c r="M50" s="114">
        <f t="shared" si="14"/>
        <v>0</v>
      </c>
      <c r="N50" s="114">
        <f t="shared" si="14"/>
        <v>500000</v>
      </c>
      <c r="O50" s="114">
        <f t="shared" si="14"/>
        <v>0</v>
      </c>
      <c r="P50" s="114">
        <f t="shared" si="14"/>
        <v>500000</v>
      </c>
      <c r="Q50" s="114">
        <f t="shared" si="14"/>
        <v>0</v>
      </c>
    </row>
    <row r="51" spans="1:17" ht="30.75">
      <c r="A51" s="104"/>
      <c r="B51" s="29"/>
      <c r="C51" s="22" t="s">
        <v>120</v>
      </c>
      <c r="D51" s="30" t="s">
        <v>26</v>
      </c>
      <c r="E51" s="30" t="s">
        <v>9</v>
      </c>
      <c r="F51" s="30" t="s">
        <v>15</v>
      </c>
      <c r="G51" s="30" t="s">
        <v>9</v>
      </c>
      <c r="H51" s="30" t="s">
        <v>23</v>
      </c>
      <c r="I51" s="30" t="s">
        <v>55</v>
      </c>
      <c r="J51" s="30" t="s">
        <v>104</v>
      </c>
      <c r="K51" s="113">
        <f t="shared" si="12"/>
        <v>227802</v>
      </c>
      <c r="L51" s="114">
        <v>227802</v>
      </c>
      <c r="M51" s="114">
        <v>0</v>
      </c>
      <c r="N51" s="114">
        <v>500000</v>
      </c>
      <c r="O51" s="114">
        <v>0</v>
      </c>
      <c r="P51" s="114">
        <v>500000</v>
      </c>
      <c r="Q51" s="114">
        <v>0</v>
      </c>
    </row>
    <row r="52" spans="1:17" ht="47.25" customHeight="1">
      <c r="A52" s="104"/>
      <c r="B52" s="29"/>
      <c r="C52" s="22" t="s">
        <v>95</v>
      </c>
      <c r="D52" s="30" t="s">
        <v>26</v>
      </c>
      <c r="E52" s="30" t="s">
        <v>9</v>
      </c>
      <c r="F52" s="30" t="s">
        <v>17</v>
      </c>
      <c r="G52" s="30" t="s">
        <v>55</v>
      </c>
      <c r="H52" s="30" t="s">
        <v>112</v>
      </c>
      <c r="I52" s="30" t="s">
        <v>55</v>
      </c>
      <c r="J52" s="30"/>
      <c r="K52" s="113">
        <f t="shared" si="12"/>
        <v>320467</v>
      </c>
      <c r="L52" s="114">
        <f>SUM(L56+L53)</f>
        <v>320467</v>
      </c>
      <c r="M52" s="114">
        <f>SUM(M56)</f>
        <v>0</v>
      </c>
      <c r="N52" s="114">
        <f>SUM(N56)</f>
        <v>510000</v>
      </c>
      <c r="O52" s="114">
        <f>SUM(O56)</f>
        <v>0</v>
      </c>
      <c r="P52" s="114">
        <f>SUM(P56)</f>
        <v>510000</v>
      </c>
      <c r="Q52" s="114">
        <f>SUM(Q56)</f>
        <v>0</v>
      </c>
    </row>
    <row r="53" spans="1:17" ht="47.25" customHeight="1" hidden="1">
      <c r="A53" s="104"/>
      <c r="B53" s="29"/>
      <c r="C53" s="22" t="s">
        <v>87</v>
      </c>
      <c r="D53" s="107" t="s">
        <v>26</v>
      </c>
      <c r="E53" s="107" t="s">
        <v>9</v>
      </c>
      <c r="F53" s="107" t="s">
        <v>17</v>
      </c>
      <c r="G53" s="107" t="s">
        <v>8</v>
      </c>
      <c r="H53" s="107" t="s">
        <v>23</v>
      </c>
      <c r="I53" s="107" t="s">
        <v>55</v>
      </c>
      <c r="J53" s="107"/>
      <c r="K53" s="113"/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</row>
    <row r="54" spans="1:17" ht="47.25" customHeight="1" hidden="1">
      <c r="A54" s="104"/>
      <c r="B54" s="29"/>
      <c r="C54" s="22" t="s">
        <v>119</v>
      </c>
      <c r="D54" s="107" t="s">
        <v>26</v>
      </c>
      <c r="E54" s="107" t="s">
        <v>9</v>
      </c>
      <c r="F54" s="107" t="s">
        <v>17</v>
      </c>
      <c r="G54" s="107" t="s">
        <v>8</v>
      </c>
      <c r="H54" s="107" t="s">
        <v>23</v>
      </c>
      <c r="I54" s="107" t="s">
        <v>55</v>
      </c>
      <c r="J54" s="107" t="s">
        <v>124</v>
      </c>
      <c r="K54" s="113"/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</row>
    <row r="55" spans="1:17" ht="47.25" customHeight="1" hidden="1">
      <c r="A55" s="104"/>
      <c r="B55" s="29"/>
      <c r="C55" s="22" t="s">
        <v>120</v>
      </c>
      <c r="D55" s="27" t="s">
        <v>26</v>
      </c>
      <c r="E55" s="27" t="s">
        <v>9</v>
      </c>
      <c r="F55" s="27" t="s">
        <v>17</v>
      </c>
      <c r="G55" s="27" t="s">
        <v>8</v>
      </c>
      <c r="H55" s="27" t="s">
        <v>23</v>
      </c>
      <c r="I55" s="30" t="s">
        <v>55</v>
      </c>
      <c r="J55" s="27" t="s">
        <v>104</v>
      </c>
      <c r="K55" s="113"/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</row>
    <row r="56" spans="1:17" ht="35.25" customHeight="1">
      <c r="A56" s="104"/>
      <c r="B56" s="33"/>
      <c r="C56" s="22" t="s">
        <v>87</v>
      </c>
      <c r="D56" s="107" t="s">
        <v>26</v>
      </c>
      <c r="E56" s="107" t="s">
        <v>9</v>
      </c>
      <c r="F56" s="107" t="s">
        <v>17</v>
      </c>
      <c r="G56" s="107" t="s">
        <v>9</v>
      </c>
      <c r="H56" s="107" t="s">
        <v>23</v>
      </c>
      <c r="I56" s="107" t="s">
        <v>55</v>
      </c>
      <c r="J56" s="107"/>
      <c r="K56" s="113">
        <f t="shared" si="12"/>
        <v>320467</v>
      </c>
      <c r="L56" s="114">
        <f aca="true" t="shared" si="15" ref="L56:Q56">SUM(L57+L59)</f>
        <v>320467</v>
      </c>
      <c r="M56" s="114">
        <f t="shared" si="15"/>
        <v>0</v>
      </c>
      <c r="N56" s="114">
        <f t="shared" si="15"/>
        <v>510000</v>
      </c>
      <c r="O56" s="114">
        <f t="shared" si="15"/>
        <v>0</v>
      </c>
      <c r="P56" s="114">
        <f t="shared" si="15"/>
        <v>510000</v>
      </c>
      <c r="Q56" s="114">
        <f t="shared" si="15"/>
        <v>0</v>
      </c>
    </row>
    <row r="57" spans="1:17" ht="36" customHeight="1">
      <c r="A57" s="104"/>
      <c r="B57" s="33"/>
      <c r="C57" s="22" t="s">
        <v>119</v>
      </c>
      <c r="D57" s="107" t="s">
        <v>26</v>
      </c>
      <c r="E57" s="107" t="s">
        <v>9</v>
      </c>
      <c r="F57" s="107" t="s">
        <v>17</v>
      </c>
      <c r="G57" s="107" t="s">
        <v>9</v>
      </c>
      <c r="H57" s="107" t="s">
        <v>23</v>
      </c>
      <c r="I57" s="107" t="s">
        <v>55</v>
      </c>
      <c r="J57" s="107" t="s">
        <v>124</v>
      </c>
      <c r="K57" s="113">
        <f t="shared" si="12"/>
        <v>310467</v>
      </c>
      <c r="L57" s="114">
        <f aca="true" t="shared" si="16" ref="L57:Q57">SUM(L58)</f>
        <v>310467</v>
      </c>
      <c r="M57" s="114">
        <f t="shared" si="16"/>
        <v>0</v>
      </c>
      <c r="N57" s="114">
        <f t="shared" si="16"/>
        <v>500000</v>
      </c>
      <c r="O57" s="114">
        <f t="shared" si="16"/>
        <v>0</v>
      </c>
      <c r="P57" s="114">
        <f t="shared" si="16"/>
        <v>500000</v>
      </c>
      <c r="Q57" s="114">
        <f t="shared" si="16"/>
        <v>0</v>
      </c>
    </row>
    <row r="58" spans="1:17" ht="30.75">
      <c r="A58" s="104"/>
      <c r="B58" s="110"/>
      <c r="C58" s="22" t="s">
        <v>120</v>
      </c>
      <c r="D58" s="27" t="s">
        <v>26</v>
      </c>
      <c r="E58" s="27" t="s">
        <v>9</v>
      </c>
      <c r="F58" s="27" t="s">
        <v>17</v>
      </c>
      <c r="G58" s="27" t="s">
        <v>9</v>
      </c>
      <c r="H58" s="27" t="s">
        <v>23</v>
      </c>
      <c r="I58" s="30" t="s">
        <v>55</v>
      </c>
      <c r="J58" s="27" t="s">
        <v>104</v>
      </c>
      <c r="K58" s="113">
        <f t="shared" si="12"/>
        <v>310467</v>
      </c>
      <c r="L58" s="114">
        <v>310467</v>
      </c>
      <c r="M58" s="114">
        <f>SUM(M61)</f>
        <v>0</v>
      </c>
      <c r="N58" s="114">
        <v>500000</v>
      </c>
      <c r="O58" s="114">
        <f>SUM(O61)</f>
        <v>0</v>
      </c>
      <c r="P58" s="114">
        <v>500000</v>
      </c>
      <c r="Q58" s="114">
        <f>SUM(Q61)</f>
        <v>0</v>
      </c>
    </row>
    <row r="59" spans="1:17" ht="18">
      <c r="A59" s="104"/>
      <c r="B59" s="110"/>
      <c r="C59" s="22" t="s">
        <v>153</v>
      </c>
      <c r="D59" s="27" t="s">
        <v>26</v>
      </c>
      <c r="E59" s="27" t="s">
        <v>9</v>
      </c>
      <c r="F59" s="27" t="s">
        <v>17</v>
      </c>
      <c r="G59" s="27" t="s">
        <v>9</v>
      </c>
      <c r="H59" s="27" t="s">
        <v>23</v>
      </c>
      <c r="I59" s="30" t="s">
        <v>55</v>
      </c>
      <c r="J59" s="27" t="s">
        <v>154</v>
      </c>
      <c r="K59" s="113"/>
      <c r="L59" s="114">
        <f aca="true" t="shared" si="17" ref="L59:Q59">SUM(L60)</f>
        <v>10000</v>
      </c>
      <c r="M59" s="114">
        <f t="shared" si="17"/>
        <v>0</v>
      </c>
      <c r="N59" s="114">
        <f t="shared" si="17"/>
        <v>10000</v>
      </c>
      <c r="O59" s="114">
        <f t="shared" si="17"/>
        <v>0</v>
      </c>
      <c r="P59" s="114">
        <f t="shared" si="17"/>
        <v>10000</v>
      </c>
      <c r="Q59" s="114">
        <f t="shared" si="17"/>
        <v>0</v>
      </c>
    </row>
    <row r="60" spans="1:17" ht="18">
      <c r="A60" s="104"/>
      <c r="B60" s="110"/>
      <c r="C60" s="22" t="s">
        <v>179</v>
      </c>
      <c r="D60" s="27" t="s">
        <v>26</v>
      </c>
      <c r="E60" s="27" t="s">
        <v>9</v>
      </c>
      <c r="F60" s="27" t="s">
        <v>17</v>
      </c>
      <c r="G60" s="27" t="s">
        <v>9</v>
      </c>
      <c r="H60" s="27" t="s">
        <v>23</v>
      </c>
      <c r="I60" s="30" t="s">
        <v>55</v>
      </c>
      <c r="J60" s="27" t="s">
        <v>180</v>
      </c>
      <c r="K60" s="113"/>
      <c r="L60" s="114">
        <v>10000</v>
      </c>
      <c r="M60" s="114">
        <v>0</v>
      </c>
      <c r="N60" s="114">
        <v>10000</v>
      </c>
      <c r="O60" s="114">
        <v>0</v>
      </c>
      <c r="P60" s="114">
        <v>10000</v>
      </c>
      <c r="Q60" s="114">
        <v>0</v>
      </c>
    </row>
    <row r="61" spans="1:17" s="109" customFormat="1" ht="38.25" customHeight="1">
      <c r="A61" s="108"/>
      <c r="B61" s="111"/>
      <c r="C61" s="22" t="s">
        <v>96</v>
      </c>
      <c r="D61" s="32" t="s">
        <v>26</v>
      </c>
      <c r="E61" s="32" t="s">
        <v>9</v>
      </c>
      <c r="F61" s="32" t="s">
        <v>25</v>
      </c>
      <c r="G61" s="32" t="s">
        <v>55</v>
      </c>
      <c r="H61" s="32" t="s">
        <v>112</v>
      </c>
      <c r="I61" s="107" t="s">
        <v>55</v>
      </c>
      <c r="J61" s="32"/>
      <c r="K61" s="113">
        <f t="shared" si="12"/>
        <v>919206</v>
      </c>
      <c r="L61" s="114">
        <f>SUM(L62)</f>
        <v>919206</v>
      </c>
      <c r="M61" s="114">
        <f aca="true" t="shared" si="18" ref="L61:Q65">SUM(M62)</f>
        <v>0</v>
      </c>
      <c r="N61" s="114">
        <f t="shared" si="18"/>
        <v>500000</v>
      </c>
      <c r="O61" s="114">
        <f t="shared" si="18"/>
        <v>0</v>
      </c>
      <c r="P61" s="114">
        <f t="shared" si="18"/>
        <v>500000</v>
      </c>
      <c r="Q61" s="114">
        <f t="shared" si="18"/>
        <v>0</v>
      </c>
    </row>
    <row r="62" spans="1:17" ht="35.25" customHeight="1">
      <c r="A62" s="104"/>
      <c r="B62" s="110"/>
      <c r="C62" s="22" t="s">
        <v>89</v>
      </c>
      <c r="D62" s="27" t="s">
        <v>26</v>
      </c>
      <c r="E62" s="27" t="s">
        <v>9</v>
      </c>
      <c r="F62" s="27" t="s">
        <v>25</v>
      </c>
      <c r="G62" s="27" t="s">
        <v>55</v>
      </c>
      <c r="H62" s="27" t="s">
        <v>23</v>
      </c>
      <c r="I62" s="30" t="s">
        <v>55</v>
      </c>
      <c r="J62" s="27"/>
      <c r="K62" s="113">
        <f t="shared" si="12"/>
        <v>919206</v>
      </c>
      <c r="L62" s="114">
        <f>SUM(L65)+L63</f>
        <v>919206</v>
      </c>
      <c r="M62" s="114">
        <f>SUM(M65)</f>
        <v>0</v>
      </c>
      <c r="N62" s="114">
        <f>SUM(N65)</f>
        <v>500000</v>
      </c>
      <c r="O62" s="114">
        <f>SUM(O65)</f>
        <v>0</v>
      </c>
      <c r="P62" s="114">
        <f>SUM(P65)</f>
        <v>500000</v>
      </c>
      <c r="Q62" s="114">
        <f>SUM(Q65)</f>
        <v>0</v>
      </c>
    </row>
    <row r="63" spans="1:17" ht="33" customHeight="1" hidden="1">
      <c r="A63" s="104"/>
      <c r="B63" s="110"/>
      <c r="C63" s="22" t="s">
        <v>119</v>
      </c>
      <c r="D63" s="27" t="s">
        <v>26</v>
      </c>
      <c r="E63" s="27" t="s">
        <v>9</v>
      </c>
      <c r="F63" s="27" t="s">
        <v>25</v>
      </c>
      <c r="G63" s="27" t="s">
        <v>8</v>
      </c>
      <c r="H63" s="27" t="s">
        <v>23</v>
      </c>
      <c r="I63" s="30" t="s">
        <v>55</v>
      </c>
      <c r="J63" s="27" t="s">
        <v>124</v>
      </c>
      <c r="K63" s="113">
        <f>SUM(L63:M63)</f>
        <v>0</v>
      </c>
      <c r="L63" s="114">
        <f t="shared" si="18"/>
        <v>0</v>
      </c>
      <c r="M63" s="114">
        <f t="shared" si="18"/>
        <v>0</v>
      </c>
      <c r="N63" s="114">
        <f t="shared" si="18"/>
        <v>0</v>
      </c>
      <c r="O63" s="114">
        <f t="shared" si="18"/>
        <v>0</v>
      </c>
      <c r="P63" s="114">
        <f t="shared" si="18"/>
        <v>0</v>
      </c>
      <c r="Q63" s="114">
        <f t="shared" si="18"/>
        <v>0</v>
      </c>
    </row>
    <row r="64" spans="1:17" s="109" customFormat="1" ht="35.25" customHeight="1" hidden="1">
      <c r="A64" s="108"/>
      <c r="B64" s="111"/>
      <c r="C64" s="22" t="s">
        <v>120</v>
      </c>
      <c r="D64" s="27" t="s">
        <v>26</v>
      </c>
      <c r="E64" s="27" t="s">
        <v>9</v>
      </c>
      <c r="F64" s="27" t="s">
        <v>25</v>
      </c>
      <c r="G64" s="27" t="s">
        <v>8</v>
      </c>
      <c r="H64" s="27" t="s">
        <v>23</v>
      </c>
      <c r="I64" s="30" t="s">
        <v>55</v>
      </c>
      <c r="J64" s="27" t="s">
        <v>104</v>
      </c>
      <c r="K64" s="113">
        <f>SUM(L64:M64)</f>
        <v>0</v>
      </c>
      <c r="L64" s="112">
        <v>0</v>
      </c>
      <c r="M64" s="106">
        <v>0</v>
      </c>
      <c r="N64" s="112">
        <v>0</v>
      </c>
      <c r="O64" s="106">
        <v>0</v>
      </c>
      <c r="P64" s="112">
        <v>0</v>
      </c>
      <c r="Q64" s="106">
        <v>0</v>
      </c>
    </row>
    <row r="65" spans="1:17" ht="33" customHeight="1">
      <c r="A65" s="104"/>
      <c r="B65" s="110"/>
      <c r="C65" s="22" t="s">
        <v>119</v>
      </c>
      <c r="D65" s="27" t="s">
        <v>26</v>
      </c>
      <c r="E65" s="27" t="s">
        <v>9</v>
      </c>
      <c r="F65" s="27" t="s">
        <v>25</v>
      </c>
      <c r="G65" s="27" t="s">
        <v>9</v>
      </c>
      <c r="H65" s="27" t="s">
        <v>23</v>
      </c>
      <c r="I65" s="30" t="s">
        <v>55</v>
      </c>
      <c r="J65" s="27" t="s">
        <v>124</v>
      </c>
      <c r="K65" s="113">
        <f t="shared" si="12"/>
        <v>919206</v>
      </c>
      <c r="L65" s="114">
        <f t="shared" si="18"/>
        <v>919206</v>
      </c>
      <c r="M65" s="114">
        <f t="shared" si="18"/>
        <v>0</v>
      </c>
      <c r="N65" s="114">
        <f t="shared" si="18"/>
        <v>500000</v>
      </c>
      <c r="O65" s="114">
        <f t="shared" si="18"/>
        <v>0</v>
      </c>
      <c r="P65" s="114">
        <f t="shared" si="18"/>
        <v>500000</v>
      </c>
      <c r="Q65" s="114">
        <f t="shared" si="18"/>
        <v>0</v>
      </c>
    </row>
    <row r="66" spans="1:17" s="109" customFormat="1" ht="35.25" customHeight="1">
      <c r="A66" s="108"/>
      <c r="B66" s="111"/>
      <c r="C66" s="22" t="s">
        <v>120</v>
      </c>
      <c r="D66" s="27" t="s">
        <v>26</v>
      </c>
      <c r="E66" s="27" t="s">
        <v>9</v>
      </c>
      <c r="F66" s="27" t="s">
        <v>25</v>
      </c>
      <c r="G66" s="27" t="s">
        <v>9</v>
      </c>
      <c r="H66" s="27" t="s">
        <v>23</v>
      </c>
      <c r="I66" s="30" t="s">
        <v>55</v>
      </c>
      <c r="J66" s="27" t="s">
        <v>104</v>
      </c>
      <c r="K66" s="113">
        <f>SUM(L66:M66)</f>
        <v>919206</v>
      </c>
      <c r="L66" s="112">
        <v>919206</v>
      </c>
      <c r="M66" s="106">
        <v>0</v>
      </c>
      <c r="N66" s="112">
        <v>500000</v>
      </c>
      <c r="O66" s="106">
        <v>0</v>
      </c>
      <c r="P66" s="112">
        <v>500000</v>
      </c>
      <c r="Q66" s="106">
        <v>0</v>
      </c>
    </row>
    <row r="67" spans="1:17" ht="66" customHeight="1">
      <c r="A67" s="104"/>
      <c r="B67" s="110"/>
      <c r="C67" s="25" t="s">
        <v>78</v>
      </c>
      <c r="D67" s="27" t="s">
        <v>26</v>
      </c>
      <c r="E67" s="27" t="s">
        <v>10</v>
      </c>
      <c r="F67" s="27" t="s">
        <v>38</v>
      </c>
      <c r="G67" s="27" t="s">
        <v>55</v>
      </c>
      <c r="H67" s="27" t="s">
        <v>112</v>
      </c>
      <c r="I67" s="30" t="s">
        <v>55</v>
      </c>
      <c r="J67" s="27"/>
      <c r="K67" s="115">
        <f>SUM(L67:M67)</f>
        <v>2323189.14</v>
      </c>
      <c r="L67" s="114">
        <f aca="true" t="shared" si="19" ref="L67:Q67">SUM(L75)</f>
        <v>2323189.14</v>
      </c>
      <c r="M67" s="114">
        <f t="shared" si="19"/>
        <v>0</v>
      </c>
      <c r="N67" s="114">
        <f t="shared" si="19"/>
        <v>2617410</v>
      </c>
      <c r="O67" s="114">
        <f t="shared" si="19"/>
        <v>0</v>
      </c>
      <c r="P67" s="114">
        <f t="shared" si="19"/>
        <v>2630587</v>
      </c>
      <c r="Q67" s="114">
        <f t="shared" si="19"/>
        <v>0</v>
      </c>
    </row>
    <row r="68" spans="1:17" ht="56.25" customHeight="1" hidden="1">
      <c r="A68" s="104"/>
      <c r="B68" s="110"/>
      <c r="C68" s="22" t="s">
        <v>97</v>
      </c>
      <c r="D68" s="27"/>
      <c r="E68" s="27"/>
      <c r="F68" s="27"/>
      <c r="G68" s="27"/>
      <c r="H68" s="27"/>
      <c r="I68" s="30"/>
      <c r="J68" s="27"/>
      <c r="K68" s="115">
        <f aca="true" t="shared" si="20" ref="K68:K90">SUM(L68:M68)</f>
        <v>0</v>
      </c>
      <c r="L68" s="114"/>
      <c r="M68" s="105"/>
      <c r="N68" s="114"/>
      <c r="O68" s="105"/>
      <c r="P68" s="114"/>
      <c r="Q68" s="105"/>
    </row>
    <row r="69" spans="1:17" ht="30.75" hidden="1">
      <c r="A69" s="104"/>
      <c r="B69" s="29"/>
      <c r="C69" s="22" t="s">
        <v>79</v>
      </c>
      <c r="D69" s="30" t="s">
        <v>62</v>
      </c>
      <c r="E69" s="30" t="s">
        <v>8</v>
      </c>
      <c r="F69" s="30" t="s">
        <v>15</v>
      </c>
      <c r="G69" s="30" t="s">
        <v>9</v>
      </c>
      <c r="H69" s="30" t="s">
        <v>133</v>
      </c>
      <c r="I69" s="30" t="s">
        <v>55</v>
      </c>
      <c r="J69" s="30"/>
      <c r="K69" s="115">
        <f t="shared" si="20"/>
        <v>0</v>
      </c>
      <c r="L69" s="105"/>
      <c r="M69" s="105"/>
      <c r="N69" s="105"/>
      <c r="O69" s="105"/>
      <c r="P69" s="105"/>
      <c r="Q69" s="105"/>
    </row>
    <row r="70" spans="1:17" ht="30.75" hidden="1">
      <c r="A70" s="104"/>
      <c r="B70" s="29"/>
      <c r="C70" s="22" t="s">
        <v>80</v>
      </c>
      <c r="D70" s="30" t="s">
        <v>62</v>
      </c>
      <c r="E70" s="30" t="s">
        <v>8</v>
      </c>
      <c r="F70" s="30" t="s">
        <v>15</v>
      </c>
      <c r="G70" s="30" t="s">
        <v>9</v>
      </c>
      <c r="H70" s="30" t="s">
        <v>133</v>
      </c>
      <c r="I70" s="30" t="s">
        <v>55</v>
      </c>
      <c r="J70" s="30" t="s">
        <v>147</v>
      </c>
      <c r="K70" s="115">
        <f t="shared" si="20"/>
        <v>0</v>
      </c>
      <c r="L70" s="105"/>
      <c r="M70" s="105"/>
      <c r="N70" s="105"/>
      <c r="O70" s="105"/>
      <c r="P70" s="105"/>
      <c r="Q70" s="105"/>
    </row>
    <row r="71" spans="1:17" ht="18" hidden="1">
      <c r="A71" s="104"/>
      <c r="B71" s="33"/>
      <c r="C71" s="22" t="s">
        <v>81</v>
      </c>
      <c r="D71" s="107" t="s">
        <v>62</v>
      </c>
      <c r="E71" s="107" t="s">
        <v>8</v>
      </c>
      <c r="F71" s="107" t="s">
        <v>15</v>
      </c>
      <c r="G71" s="107" t="s">
        <v>9</v>
      </c>
      <c r="H71" s="107" t="s">
        <v>133</v>
      </c>
      <c r="I71" s="107" t="s">
        <v>55</v>
      </c>
      <c r="J71" s="107" t="s">
        <v>60</v>
      </c>
      <c r="K71" s="115">
        <f t="shared" si="20"/>
        <v>0</v>
      </c>
      <c r="L71" s="106"/>
      <c r="M71" s="106"/>
      <c r="N71" s="106"/>
      <c r="O71" s="106"/>
      <c r="P71" s="106"/>
      <c r="Q71" s="106"/>
    </row>
    <row r="72" spans="1:17" ht="30.75" hidden="1">
      <c r="A72" s="104"/>
      <c r="B72" s="29"/>
      <c r="C72" s="22" t="s">
        <v>80</v>
      </c>
      <c r="D72" s="30" t="s">
        <v>62</v>
      </c>
      <c r="E72" s="30" t="s">
        <v>8</v>
      </c>
      <c r="F72" s="30" t="s">
        <v>15</v>
      </c>
      <c r="G72" s="30" t="s">
        <v>9</v>
      </c>
      <c r="H72" s="30" t="s">
        <v>148</v>
      </c>
      <c r="I72" s="30" t="s">
        <v>55</v>
      </c>
      <c r="J72" s="30"/>
      <c r="K72" s="115">
        <f t="shared" si="20"/>
        <v>0</v>
      </c>
      <c r="L72" s="105"/>
      <c r="M72" s="105"/>
      <c r="N72" s="105"/>
      <c r="O72" s="105"/>
      <c r="P72" s="105"/>
      <c r="Q72" s="105"/>
    </row>
    <row r="73" spans="1:17" ht="46.5" hidden="1">
      <c r="A73" s="104"/>
      <c r="B73" s="29"/>
      <c r="C73" s="22" t="s">
        <v>82</v>
      </c>
      <c r="D73" s="30" t="s">
        <v>62</v>
      </c>
      <c r="E73" s="30" t="s">
        <v>8</v>
      </c>
      <c r="F73" s="30" t="s">
        <v>15</v>
      </c>
      <c r="G73" s="30" t="s">
        <v>9</v>
      </c>
      <c r="H73" s="30" t="s">
        <v>148</v>
      </c>
      <c r="I73" s="30" t="s">
        <v>55</v>
      </c>
      <c r="J73" s="30" t="s">
        <v>124</v>
      </c>
      <c r="K73" s="115">
        <f t="shared" si="20"/>
        <v>0</v>
      </c>
      <c r="L73" s="105"/>
      <c r="M73" s="105"/>
      <c r="N73" s="105"/>
      <c r="O73" s="105"/>
      <c r="P73" s="105"/>
      <c r="Q73" s="105"/>
    </row>
    <row r="74" spans="1:17" ht="58.5" customHeight="1" hidden="1">
      <c r="A74" s="104"/>
      <c r="B74" s="33"/>
      <c r="C74" s="22" t="s">
        <v>84</v>
      </c>
      <c r="D74" s="107" t="s">
        <v>62</v>
      </c>
      <c r="E74" s="107" t="s">
        <v>8</v>
      </c>
      <c r="F74" s="107" t="s">
        <v>15</v>
      </c>
      <c r="G74" s="107" t="s">
        <v>9</v>
      </c>
      <c r="H74" s="107" t="s">
        <v>148</v>
      </c>
      <c r="I74" s="107" t="s">
        <v>55</v>
      </c>
      <c r="J74" s="107" t="s">
        <v>104</v>
      </c>
      <c r="K74" s="115">
        <f t="shared" si="20"/>
        <v>0</v>
      </c>
      <c r="L74" s="106"/>
      <c r="M74" s="106"/>
      <c r="N74" s="106"/>
      <c r="O74" s="106"/>
      <c r="P74" s="106"/>
      <c r="Q74" s="106"/>
    </row>
    <row r="75" spans="1:17" ht="18">
      <c r="A75" s="104"/>
      <c r="B75" s="29"/>
      <c r="C75" s="22" t="s">
        <v>98</v>
      </c>
      <c r="D75" s="30" t="s">
        <v>26</v>
      </c>
      <c r="E75" s="30" t="s">
        <v>10</v>
      </c>
      <c r="F75" s="30" t="s">
        <v>17</v>
      </c>
      <c r="G75" s="30" t="s">
        <v>55</v>
      </c>
      <c r="H75" s="30" t="s">
        <v>112</v>
      </c>
      <c r="I75" s="30" t="s">
        <v>55</v>
      </c>
      <c r="J75" s="30"/>
      <c r="K75" s="115">
        <f t="shared" si="20"/>
        <v>2323189.14</v>
      </c>
      <c r="L75" s="105">
        <f>SUM(L76+L82+L85+L88+L79)</f>
        <v>2323189.14</v>
      </c>
      <c r="M75" s="105">
        <f>SUM(M76+M82+M85+M88)</f>
        <v>0</v>
      </c>
      <c r="N75" s="105">
        <f>SUM(N76+N82+N85+N88)</f>
        <v>2617410</v>
      </c>
      <c r="O75" s="105">
        <f>SUM(O76+O82+O85+O88)</f>
        <v>0</v>
      </c>
      <c r="P75" s="105">
        <f>SUM(P76+P82+P85+P88)</f>
        <v>2630587</v>
      </c>
      <c r="Q75" s="105">
        <f>SUM(Q76+Q82+Q85+Q88)</f>
        <v>0</v>
      </c>
    </row>
    <row r="76" spans="1:17" ht="18">
      <c r="A76" s="104"/>
      <c r="B76" s="29"/>
      <c r="C76" s="22" t="s">
        <v>83</v>
      </c>
      <c r="D76" s="30" t="s">
        <v>26</v>
      </c>
      <c r="E76" s="30" t="s">
        <v>10</v>
      </c>
      <c r="F76" s="30" t="s">
        <v>17</v>
      </c>
      <c r="G76" s="30" t="s">
        <v>9</v>
      </c>
      <c r="H76" s="30" t="s">
        <v>23</v>
      </c>
      <c r="I76" s="30" t="s">
        <v>55</v>
      </c>
      <c r="J76" s="30"/>
      <c r="K76" s="115">
        <f t="shared" si="20"/>
        <v>1043633.43</v>
      </c>
      <c r="L76" s="105">
        <f>SUM(L77)</f>
        <v>1043633.43</v>
      </c>
      <c r="M76" s="105">
        <f>SUM(M77)</f>
        <v>0</v>
      </c>
      <c r="N76" s="105">
        <f aca="true" t="shared" si="21" ref="N76:Q77">SUM(N77)</f>
        <v>750000</v>
      </c>
      <c r="O76" s="105">
        <f t="shared" si="21"/>
        <v>0</v>
      </c>
      <c r="P76" s="105">
        <f t="shared" si="21"/>
        <v>750000</v>
      </c>
      <c r="Q76" s="105">
        <f t="shared" si="21"/>
        <v>0</v>
      </c>
    </row>
    <row r="77" spans="1:17" ht="30.75">
      <c r="A77" s="104"/>
      <c r="B77" s="29"/>
      <c r="C77" s="22" t="s">
        <v>119</v>
      </c>
      <c r="D77" s="30" t="s">
        <v>26</v>
      </c>
      <c r="E77" s="30" t="s">
        <v>10</v>
      </c>
      <c r="F77" s="30" t="s">
        <v>17</v>
      </c>
      <c r="G77" s="30" t="s">
        <v>9</v>
      </c>
      <c r="H77" s="30" t="s">
        <v>23</v>
      </c>
      <c r="I77" s="30" t="s">
        <v>55</v>
      </c>
      <c r="J77" s="30" t="s">
        <v>124</v>
      </c>
      <c r="K77" s="115">
        <f t="shared" si="20"/>
        <v>1043633.43</v>
      </c>
      <c r="L77" s="105">
        <f>SUM(L78)</f>
        <v>1043633.43</v>
      </c>
      <c r="M77" s="105">
        <f>SUM(M78)</f>
        <v>0</v>
      </c>
      <c r="N77" s="105">
        <f t="shared" si="21"/>
        <v>750000</v>
      </c>
      <c r="O77" s="105">
        <f t="shared" si="21"/>
        <v>0</v>
      </c>
      <c r="P77" s="105">
        <f t="shared" si="21"/>
        <v>750000</v>
      </c>
      <c r="Q77" s="105">
        <f t="shared" si="21"/>
        <v>0</v>
      </c>
    </row>
    <row r="78" spans="1:17" s="109" customFormat="1" ht="30.75">
      <c r="A78" s="108"/>
      <c r="B78" s="111"/>
      <c r="C78" s="22" t="s">
        <v>120</v>
      </c>
      <c r="D78" s="32" t="s">
        <v>26</v>
      </c>
      <c r="E78" s="32" t="s">
        <v>10</v>
      </c>
      <c r="F78" s="32" t="s">
        <v>17</v>
      </c>
      <c r="G78" s="32" t="s">
        <v>9</v>
      </c>
      <c r="H78" s="32" t="s">
        <v>23</v>
      </c>
      <c r="I78" s="107" t="s">
        <v>55</v>
      </c>
      <c r="J78" s="32" t="s">
        <v>104</v>
      </c>
      <c r="K78" s="115">
        <f t="shared" si="20"/>
        <v>1043633.43</v>
      </c>
      <c r="L78" s="112">
        <v>1043633.43</v>
      </c>
      <c r="M78" s="112">
        <v>0</v>
      </c>
      <c r="N78" s="112">
        <v>750000</v>
      </c>
      <c r="O78" s="112">
        <v>0</v>
      </c>
      <c r="P78" s="112">
        <v>750000</v>
      </c>
      <c r="Q78" s="112">
        <v>0</v>
      </c>
    </row>
    <row r="79" spans="1:17" s="109" customFormat="1" ht="18" hidden="1">
      <c r="A79" s="108"/>
      <c r="B79" s="111"/>
      <c r="C79" s="62" t="s">
        <v>85</v>
      </c>
      <c r="D79" s="30" t="s">
        <v>26</v>
      </c>
      <c r="E79" s="30" t="s">
        <v>10</v>
      </c>
      <c r="F79" s="30" t="s">
        <v>17</v>
      </c>
      <c r="G79" s="30" t="s">
        <v>8</v>
      </c>
      <c r="H79" s="30" t="s">
        <v>123</v>
      </c>
      <c r="I79" s="30" t="s">
        <v>55</v>
      </c>
      <c r="J79" s="30"/>
      <c r="K79" s="115"/>
      <c r="L79" s="112">
        <f aca="true" t="shared" si="22" ref="L79:Q80">SUM(L80)</f>
        <v>0</v>
      </c>
      <c r="M79" s="112">
        <f t="shared" si="22"/>
        <v>0</v>
      </c>
      <c r="N79" s="112">
        <f t="shared" si="22"/>
        <v>0</v>
      </c>
      <c r="O79" s="112">
        <f t="shared" si="22"/>
        <v>0</v>
      </c>
      <c r="P79" s="112">
        <f t="shared" si="22"/>
        <v>0</v>
      </c>
      <c r="Q79" s="112">
        <f t="shared" si="22"/>
        <v>0</v>
      </c>
    </row>
    <row r="80" spans="1:17" s="109" customFormat="1" ht="30.75" hidden="1">
      <c r="A80" s="108"/>
      <c r="B80" s="111"/>
      <c r="C80" s="62" t="s">
        <v>119</v>
      </c>
      <c r="D80" s="30" t="s">
        <v>26</v>
      </c>
      <c r="E80" s="30" t="s">
        <v>10</v>
      </c>
      <c r="F80" s="30" t="s">
        <v>17</v>
      </c>
      <c r="G80" s="30" t="s">
        <v>8</v>
      </c>
      <c r="H80" s="30" t="s">
        <v>123</v>
      </c>
      <c r="I80" s="30" t="s">
        <v>55</v>
      </c>
      <c r="J80" s="30" t="s">
        <v>124</v>
      </c>
      <c r="K80" s="115"/>
      <c r="L80" s="112">
        <f t="shared" si="22"/>
        <v>0</v>
      </c>
      <c r="M80" s="112">
        <f t="shared" si="22"/>
        <v>0</v>
      </c>
      <c r="N80" s="112">
        <f t="shared" si="22"/>
        <v>0</v>
      </c>
      <c r="O80" s="112">
        <f t="shared" si="22"/>
        <v>0</v>
      </c>
      <c r="P80" s="112">
        <f t="shared" si="22"/>
        <v>0</v>
      </c>
      <c r="Q80" s="112">
        <f t="shared" si="22"/>
        <v>0</v>
      </c>
    </row>
    <row r="81" spans="1:17" s="109" customFormat="1" ht="30.75" hidden="1">
      <c r="A81" s="108"/>
      <c r="B81" s="111"/>
      <c r="C81" s="79" t="s">
        <v>120</v>
      </c>
      <c r="D81" s="30" t="s">
        <v>26</v>
      </c>
      <c r="E81" s="30" t="s">
        <v>10</v>
      </c>
      <c r="F81" s="30" t="s">
        <v>17</v>
      </c>
      <c r="G81" s="30" t="s">
        <v>8</v>
      </c>
      <c r="H81" s="30" t="s">
        <v>123</v>
      </c>
      <c r="I81" s="30" t="s">
        <v>55</v>
      </c>
      <c r="J81" s="30" t="s">
        <v>104</v>
      </c>
      <c r="K81" s="115"/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</row>
    <row r="82" spans="1:17" ht="18">
      <c r="A82" s="104"/>
      <c r="B82" s="29"/>
      <c r="C82" s="22" t="s">
        <v>85</v>
      </c>
      <c r="D82" s="30" t="s">
        <v>26</v>
      </c>
      <c r="E82" s="30" t="s">
        <v>10</v>
      </c>
      <c r="F82" s="30" t="s">
        <v>17</v>
      </c>
      <c r="G82" s="30" t="s">
        <v>9</v>
      </c>
      <c r="H82" s="30" t="s">
        <v>123</v>
      </c>
      <c r="I82" s="30" t="s">
        <v>55</v>
      </c>
      <c r="J82" s="30"/>
      <c r="K82" s="115">
        <f t="shared" si="20"/>
        <v>1267005.71</v>
      </c>
      <c r="L82" s="105">
        <f>SUM(L83)</f>
        <v>1267005.71</v>
      </c>
      <c r="M82" s="105">
        <f>SUM(M83)</f>
        <v>0</v>
      </c>
      <c r="N82" s="105">
        <f aca="true" t="shared" si="23" ref="N82:Q83">SUM(N83)</f>
        <v>1832410</v>
      </c>
      <c r="O82" s="105">
        <f t="shared" si="23"/>
        <v>0</v>
      </c>
      <c r="P82" s="105">
        <f t="shared" si="23"/>
        <v>1845587</v>
      </c>
      <c r="Q82" s="105">
        <f t="shared" si="23"/>
        <v>0</v>
      </c>
    </row>
    <row r="83" spans="1:17" ht="30.75">
      <c r="A83" s="104"/>
      <c r="B83" s="29"/>
      <c r="C83" s="22" t="s">
        <v>119</v>
      </c>
      <c r="D83" s="30" t="s">
        <v>26</v>
      </c>
      <c r="E83" s="30" t="s">
        <v>10</v>
      </c>
      <c r="F83" s="30" t="s">
        <v>17</v>
      </c>
      <c r="G83" s="30" t="s">
        <v>9</v>
      </c>
      <c r="H83" s="30" t="s">
        <v>123</v>
      </c>
      <c r="I83" s="30" t="s">
        <v>55</v>
      </c>
      <c r="J83" s="30" t="s">
        <v>124</v>
      </c>
      <c r="K83" s="115">
        <f t="shared" si="20"/>
        <v>1267005.71</v>
      </c>
      <c r="L83" s="105">
        <f>SUM(L84)</f>
        <v>1267005.71</v>
      </c>
      <c r="M83" s="105">
        <f>SUM(M84)</f>
        <v>0</v>
      </c>
      <c r="N83" s="105">
        <f t="shared" si="23"/>
        <v>1832410</v>
      </c>
      <c r="O83" s="105">
        <f t="shared" si="23"/>
        <v>0</v>
      </c>
      <c r="P83" s="105">
        <f t="shared" si="23"/>
        <v>1845587</v>
      </c>
      <c r="Q83" s="105">
        <f t="shared" si="23"/>
        <v>0</v>
      </c>
    </row>
    <row r="84" spans="1:17" ht="30.75">
      <c r="A84" s="104"/>
      <c r="B84" s="29"/>
      <c r="C84" s="22" t="s">
        <v>120</v>
      </c>
      <c r="D84" s="30" t="s">
        <v>26</v>
      </c>
      <c r="E84" s="30" t="s">
        <v>10</v>
      </c>
      <c r="F84" s="30" t="s">
        <v>17</v>
      </c>
      <c r="G84" s="30" t="s">
        <v>9</v>
      </c>
      <c r="H84" s="30" t="s">
        <v>123</v>
      </c>
      <c r="I84" s="30" t="s">
        <v>55</v>
      </c>
      <c r="J84" s="30" t="s">
        <v>104</v>
      </c>
      <c r="K84" s="115">
        <f t="shared" si="20"/>
        <v>1267005.71</v>
      </c>
      <c r="L84" s="105">
        <v>1267005.71</v>
      </c>
      <c r="M84" s="105">
        <v>0</v>
      </c>
      <c r="N84" s="105">
        <v>1832410</v>
      </c>
      <c r="O84" s="105">
        <v>0</v>
      </c>
      <c r="P84" s="105">
        <v>1845587</v>
      </c>
      <c r="Q84" s="105">
        <v>0</v>
      </c>
    </row>
    <row r="85" spans="1:17" ht="18">
      <c r="A85" s="104"/>
      <c r="B85" s="111"/>
      <c r="C85" s="22" t="s">
        <v>100</v>
      </c>
      <c r="D85" s="32" t="s">
        <v>26</v>
      </c>
      <c r="E85" s="32" t="s">
        <v>10</v>
      </c>
      <c r="F85" s="32" t="s">
        <v>17</v>
      </c>
      <c r="G85" s="32" t="s">
        <v>9</v>
      </c>
      <c r="H85" s="32" t="s">
        <v>127</v>
      </c>
      <c r="I85" s="107" t="s">
        <v>55</v>
      </c>
      <c r="J85" s="32"/>
      <c r="K85" s="115">
        <f t="shared" si="20"/>
        <v>12550</v>
      </c>
      <c r="L85" s="112">
        <f aca="true" t="shared" si="24" ref="L85:Q85">SUM(L87)</f>
        <v>12550</v>
      </c>
      <c r="M85" s="112">
        <f t="shared" si="24"/>
        <v>0</v>
      </c>
      <c r="N85" s="112">
        <f t="shared" si="24"/>
        <v>15000</v>
      </c>
      <c r="O85" s="112">
        <f t="shared" si="24"/>
        <v>0</v>
      </c>
      <c r="P85" s="112">
        <f t="shared" si="24"/>
        <v>15000</v>
      </c>
      <c r="Q85" s="112">
        <f t="shared" si="24"/>
        <v>0</v>
      </c>
    </row>
    <row r="86" spans="1:17" ht="30.75">
      <c r="A86" s="104"/>
      <c r="B86" s="111"/>
      <c r="C86" s="22" t="s">
        <v>119</v>
      </c>
      <c r="D86" s="32" t="s">
        <v>26</v>
      </c>
      <c r="E86" s="32" t="s">
        <v>10</v>
      </c>
      <c r="F86" s="32" t="s">
        <v>17</v>
      </c>
      <c r="G86" s="32" t="s">
        <v>9</v>
      </c>
      <c r="H86" s="32" t="s">
        <v>127</v>
      </c>
      <c r="I86" s="107" t="s">
        <v>55</v>
      </c>
      <c r="J86" s="32" t="s">
        <v>124</v>
      </c>
      <c r="K86" s="115">
        <f t="shared" si="20"/>
        <v>12550</v>
      </c>
      <c r="L86" s="112">
        <f aca="true" t="shared" si="25" ref="L86:Q86">SUM(L87)</f>
        <v>12550</v>
      </c>
      <c r="M86" s="112">
        <f t="shared" si="25"/>
        <v>0</v>
      </c>
      <c r="N86" s="112">
        <f t="shared" si="25"/>
        <v>15000</v>
      </c>
      <c r="O86" s="112">
        <f t="shared" si="25"/>
        <v>0</v>
      </c>
      <c r="P86" s="112">
        <f t="shared" si="25"/>
        <v>15000</v>
      </c>
      <c r="Q86" s="112">
        <f t="shared" si="25"/>
        <v>0</v>
      </c>
    </row>
    <row r="87" spans="1:17" ht="30.75">
      <c r="A87" s="104"/>
      <c r="B87" s="111"/>
      <c r="C87" s="22" t="s">
        <v>120</v>
      </c>
      <c r="D87" s="27" t="s">
        <v>26</v>
      </c>
      <c r="E87" s="27" t="s">
        <v>10</v>
      </c>
      <c r="F87" s="27" t="s">
        <v>17</v>
      </c>
      <c r="G87" s="27" t="s">
        <v>9</v>
      </c>
      <c r="H87" s="27" t="s">
        <v>127</v>
      </c>
      <c r="I87" s="30" t="s">
        <v>55</v>
      </c>
      <c r="J87" s="27" t="s">
        <v>104</v>
      </c>
      <c r="K87" s="115">
        <f>SUM(L87:M87)</f>
        <v>12550</v>
      </c>
      <c r="L87" s="116">
        <v>12550</v>
      </c>
      <c r="M87" s="116">
        <v>0</v>
      </c>
      <c r="N87" s="116">
        <v>15000</v>
      </c>
      <c r="O87" s="116">
        <v>0</v>
      </c>
      <c r="P87" s="116">
        <v>15000</v>
      </c>
      <c r="Q87" s="116">
        <v>0</v>
      </c>
    </row>
    <row r="88" spans="1:17" ht="30.75">
      <c r="A88" s="104"/>
      <c r="B88" s="111"/>
      <c r="C88" s="22" t="s">
        <v>187</v>
      </c>
      <c r="D88" s="27" t="s">
        <v>26</v>
      </c>
      <c r="E88" s="27" t="s">
        <v>10</v>
      </c>
      <c r="F88" s="27" t="s">
        <v>17</v>
      </c>
      <c r="G88" s="27" t="s">
        <v>9</v>
      </c>
      <c r="H88" s="27" t="s">
        <v>133</v>
      </c>
      <c r="I88" s="30" t="s">
        <v>55</v>
      </c>
      <c r="J88" s="27"/>
      <c r="K88" s="115"/>
      <c r="L88" s="112">
        <f>SUM(L89)</f>
        <v>0</v>
      </c>
      <c r="M88" s="112">
        <f aca="true" t="shared" si="26" ref="M88:Q89">SUM(M89)</f>
        <v>0</v>
      </c>
      <c r="N88" s="112">
        <f t="shared" si="26"/>
        <v>20000</v>
      </c>
      <c r="O88" s="112">
        <f t="shared" si="26"/>
        <v>0</v>
      </c>
      <c r="P88" s="112">
        <f t="shared" si="26"/>
        <v>20000</v>
      </c>
      <c r="Q88" s="112">
        <f t="shared" si="26"/>
        <v>0</v>
      </c>
    </row>
    <row r="89" spans="1:17" ht="30.75">
      <c r="A89" s="104"/>
      <c r="B89" s="111"/>
      <c r="C89" s="22" t="s">
        <v>119</v>
      </c>
      <c r="D89" s="27" t="s">
        <v>26</v>
      </c>
      <c r="E89" s="27" t="s">
        <v>10</v>
      </c>
      <c r="F89" s="27" t="s">
        <v>17</v>
      </c>
      <c r="G89" s="27" t="s">
        <v>9</v>
      </c>
      <c r="H89" s="27" t="s">
        <v>133</v>
      </c>
      <c r="I89" s="30" t="s">
        <v>55</v>
      </c>
      <c r="J89" s="27" t="s">
        <v>124</v>
      </c>
      <c r="K89" s="115"/>
      <c r="L89" s="112">
        <f>SUM(L90)</f>
        <v>0</v>
      </c>
      <c r="M89" s="112">
        <f t="shared" si="26"/>
        <v>0</v>
      </c>
      <c r="N89" s="112">
        <f t="shared" si="26"/>
        <v>20000</v>
      </c>
      <c r="O89" s="112">
        <f t="shared" si="26"/>
        <v>0</v>
      </c>
      <c r="P89" s="112">
        <f t="shared" si="26"/>
        <v>20000</v>
      </c>
      <c r="Q89" s="112">
        <f t="shared" si="26"/>
        <v>0</v>
      </c>
    </row>
    <row r="90" spans="1:17" ht="37.5" customHeight="1">
      <c r="A90" s="104"/>
      <c r="B90" s="110"/>
      <c r="C90" s="22" t="s">
        <v>120</v>
      </c>
      <c r="D90" s="27" t="s">
        <v>26</v>
      </c>
      <c r="E90" s="27" t="s">
        <v>10</v>
      </c>
      <c r="F90" s="27" t="s">
        <v>17</v>
      </c>
      <c r="G90" s="27" t="s">
        <v>9</v>
      </c>
      <c r="H90" s="27" t="s">
        <v>133</v>
      </c>
      <c r="I90" s="30" t="s">
        <v>55</v>
      </c>
      <c r="J90" s="27" t="s">
        <v>104</v>
      </c>
      <c r="K90" s="115">
        <f t="shared" si="20"/>
        <v>0</v>
      </c>
      <c r="L90" s="116">
        <v>0</v>
      </c>
      <c r="M90" s="116">
        <v>0</v>
      </c>
      <c r="N90" s="116">
        <v>20000</v>
      </c>
      <c r="O90" s="116">
        <v>0</v>
      </c>
      <c r="P90" s="116">
        <v>20000</v>
      </c>
      <c r="Q90" s="116">
        <v>0</v>
      </c>
    </row>
    <row r="91" spans="1:17" s="109" customFormat="1" ht="72" customHeight="1" hidden="1">
      <c r="A91" s="108"/>
      <c r="B91" s="111"/>
      <c r="C91" s="25" t="s">
        <v>71</v>
      </c>
      <c r="D91" s="32" t="s">
        <v>62</v>
      </c>
      <c r="E91" s="32" t="s">
        <v>8</v>
      </c>
      <c r="F91" s="32" t="s">
        <v>15</v>
      </c>
      <c r="G91" s="32" t="s">
        <v>9</v>
      </c>
      <c r="H91" s="32" t="s">
        <v>114</v>
      </c>
      <c r="I91" s="107" t="s">
        <v>55</v>
      </c>
      <c r="J91" s="32" t="s">
        <v>104</v>
      </c>
      <c r="K91" s="113"/>
      <c r="L91" s="112"/>
      <c r="M91" s="112"/>
      <c r="N91" s="112"/>
      <c r="O91" s="112"/>
      <c r="P91" s="112"/>
      <c r="Q91" s="112"/>
    </row>
    <row r="92" spans="1:17" ht="30" customHeight="1" hidden="1">
      <c r="A92" s="104"/>
      <c r="B92" s="29"/>
      <c r="C92" s="22" t="s">
        <v>99</v>
      </c>
      <c r="D92" s="30" t="s">
        <v>62</v>
      </c>
      <c r="E92" s="30" t="s">
        <v>8</v>
      </c>
      <c r="F92" s="30" t="s">
        <v>15</v>
      </c>
      <c r="G92" s="30" t="s">
        <v>12</v>
      </c>
      <c r="H92" s="30" t="s">
        <v>132</v>
      </c>
      <c r="I92" s="30" t="s">
        <v>8</v>
      </c>
      <c r="J92" s="30"/>
      <c r="K92" s="105"/>
      <c r="L92" s="105"/>
      <c r="M92" s="105"/>
      <c r="N92" s="105"/>
      <c r="O92" s="105"/>
      <c r="P92" s="105"/>
      <c r="Q92" s="105"/>
    </row>
    <row r="93" spans="1:17" ht="18" hidden="1">
      <c r="A93" s="104"/>
      <c r="B93" s="29"/>
      <c r="C93" s="22" t="s">
        <v>72</v>
      </c>
      <c r="D93" s="30" t="s">
        <v>62</v>
      </c>
      <c r="E93" s="30" t="s">
        <v>8</v>
      </c>
      <c r="F93" s="30" t="s">
        <v>15</v>
      </c>
      <c r="G93" s="30" t="s">
        <v>12</v>
      </c>
      <c r="H93" s="30" t="s">
        <v>132</v>
      </c>
      <c r="I93" s="30" t="s">
        <v>8</v>
      </c>
      <c r="J93" s="30" t="s">
        <v>116</v>
      </c>
      <c r="K93" s="105"/>
      <c r="L93" s="105"/>
      <c r="M93" s="105"/>
      <c r="N93" s="105"/>
      <c r="O93" s="105"/>
      <c r="P93" s="105"/>
      <c r="Q93" s="105"/>
    </row>
    <row r="94" spans="1:17" ht="30.75" hidden="1">
      <c r="A94" s="104"/>
      <c r="B94" s="111"/>
      <c r="C94" s="22" t="s">
        <v>66</v>
      </c>
      <c r="D94" s="32" t="s">
        <v>62</v>
      </c>
      <c r="E94" s="32" t="s">
        <v>8</v>
      </c>
      <c r="F94" s="32" t="s">
        <v>15</v>
      </c>
      <c r="G94" s="32" t="s">
        <v>12</v>
      </c>
      <c r="H94" s="32" t="s">
        <v>132</v>
      </c>
      <c r="I94" s="107" t="s">
        <v>8</v>
      </c>
      <c r="J94" s="32" t="s">
        <v>102</v>
      </c>
      <c r="K94" s="113"/>
      <c r="L94" s="106"/>
      <c r="M94" s="106"/>
      <c r="N94" s="106"/>
      <c r="O94" s="106"/>
      <c r="P94" s="106"/>
      <c r="Q94" s="106"/>
    </row>
    <row r="95" spans="1:17" ht="72" customHeight="1">
      <c r="A95" s="104"/>
      <c r="B95" s="110"/>
      <c r="C95" s="25" t="s">
        <v>67</v>
      </c>
      <c r="D95" s="27" t="s">
        <v>26</v>
      </c>
      <c r="E95" s="27" t="s">
        <v>12</v>
      </c>
      <c r="F95" s="27" t="s">
        <v>38</v>
      </c>
      <c r="G95" s="27" t="s">
        <v>55</v>
      </c>
      <c r="H95" s="27" t="s">
        <v>112</v>
      </c>
      <c r="I95" s="30" t="s">
        <v>55</v>
      </c>
      <c r="J95" s="27"/>
      <c r="K95" s="115">
        <f>SUM(L95:M95)</f>
        <v>14448160.9</v>
      </c>
      <c r="L95" s="105">
        <f aca="true" t="shared" si="27" ref="L95:Q95">SUM(L96)</f>
        <v>14119091.9</v>
      </c>
      <c r="M95" s="105">
        <f t="shared" si="27"/>
        <v>329069</v>
      </c>
      <c r="N95" s="105">
        <f t="shared" si="27"/>
        <v>16888090.97</v>
      </c>
      <c r="O95" s="105">
        <f t="shared" si="27"/>
        <v>332410</v>
      </c>
      <c r="P95" s="105">
        <f t="shared" si="27"/>
        <v>16959219.97</v>
      </c>
      <c r="Q95" s="105">
        <f t="shared" si="27"/>
        <v>345587</v>
      </c>
    </row>
    <row r="96" spans="1:17" ht="47.25" customHeight="1">
      <c r="A96" s="104"/>
      <c r="B96" s="111"/>
      <c r="C96" s="22" t="s">
        <v>149</v>
      </c>
      <c r="D96" s="32" t="s">
        <v>26</v>
      </c>
      <c r="E96" s="32" t="s">
        <v>12</v>
      </c>
      <c r="F96" s="32" t="s">
        <v>15</v>
      </c>
      <c r="G96" s="32" t="s">
        <v>55</v>
      </c>
      <c r="H96" s="32" t="s">
        <v>112</v>
      </c>
      <c r="I96" s="107" t="s">
        <v>55</v>
      </c>
      <c r="J96" s="32"/>
      <c r="K96" s="115">
        <f aca="true" t="shared" si="28" ref="K96:K140">SUM(L96:M96)</f>
        <v>14448160.9</v>
      </c>
      <c r="L96" s="106">
        <f>SUM(L97+L100+L105+L110+L115+L122+L127+L130+L133+L139+L142+L136)</f>
        <v>14119091.9</v>
      </c>
      <c r="M96" s="106">
        <f>SUM(M97+M100+M105+M110+M115+M122+M127+M130+M133+M139)</f>
        <v>329069</v>
      </c>
      <c r="N96" s="106">
        <f>SUM(N97+N100+N105+N110+N115+N122+N127+N130+N133+N139+N142)</f>
        <v>16888090.97</v>
      </c>
      <c r="O96" s="106">
        <f>SUM(O97+O100+O105+O110+O115+O122+O127+O130+O133+O139)</f>
        <v>332410</v>
      </c>
      <c r="P96" s="106">
        <f>SUM(P97+P100+P105+P110+P115+P122+P127+P130+P133+P139+P142)</f>
        <v>16959219.97</v>
      </c>
      <c r="Q96" s="106">
        <f>SUM(Q97+Q100+Q105+Q110+Q115+Q122+Q127+Q130+Q133+Q139)</f>
        <v>345587</v>
      </c>
    </row>
    <row r="97" spans="1:17" ht="35.25" customHeight="1" hidden="1">
      <c r="A97" s="104"/>
      <c r="B97" s="29"/>
      <c r="C97" s="22" t="s">
        <v>18</v>
      </c>
      <c r="D97" s="30" t="s">
        <v>26</v>
      </c>
      <c r="E97" s="30" t="s">
        <v>12</v>
      </c>
      <c r="F97" s="30" t="s">
        <v>15</v>
      </c>
      <c r="G97" s="30" t="s">
        <v>8</v>
      </c>
      <c r="H97" s="30" t="s">
        <v>114</v>
      </c>
      <c r="I97" s="30" t="s">
        <v>55</v>
      </c>
      <c r="J97" s="30"/>
      <c r="K97" s="115">
        <f>SUM(L97:M97)</f>
        <v>0</v>
      </c>
      <c r="L97" s="105">
        <f>SUM(L98)</f>
        <v>0</v>
      </c>
      <c r="M97" s="105">
        <f>SUM(M98)</f>
        <v>0</v>
      </c>
      <c r="N97" s="105">
        <f aca="true" t="shared" si="29" ref="N97:Q98">SUM(N98)</f>
        <v>0</v>
      </c>
      <c r="O97" s="105">
        <f t="shared" si="29"/>
        <v>0</v>
      </c>
      <c r="P97" s="105">
        <f t="shared" si="29"/>
        <v>0</v>
      </c>
      <c r="Q97" s="105">
        <f t="shared" si="29"/>
        <v>0</v>
      </c>
    </row>
    <row r="98" spans="1:17" ht="81" customHeight="1" hidden="1">
      <c r="A98" s="104"/>
      <c r="B98" s="29"/>
      <c r="C98" s="22" t="s">
        <v>115</v>
      </c>
      <c r="D98" s="30" t="s">
        <v>26</v>
      </c>
      <c r="E98" s="30" t="s">
        <v>12</v>
      </c>
      <c r="F98" s="30" t="s">
        <v>15</v>
      </c>
      <c r="G98" s="30" t="s">
        <v>8</v>
      </c>
      <c r="H98" s="30" t="s">
        <v>114</v>
      </c>
      <c r="I98" s="30" t="s">
        <v>55</v>
      </c>
      <c r="J98" s="30" t="s">
        <v>116</v>
      </c>
      <c r="K98" s="115">
        <f t="shared" si="28"/>
        <v>0</v>
      </c>
      <c r="L98" s="105">
        <f>SUM(L99)</f>
        <v>0</v>
      </c>
      <c r="M98" s="105">
        <f>SUM(M99)</f>
        <v>0</v>
      </c>
      <c r="N98" s="105">
        <f t="shared" si="29"/>
        <v>0</v>
      </c>
      <c r="O98" s="105">
        <f t="shared" si="29"/>
        <v>0</v>
      </c>
      <c r="P98" s="105">
        <f t="shared" si="29"/>
        <v>0</v>
      </c>
      <c r="Q98" s="105">
        <f t="shared" si="29"/>
        <v>0</v>
      </c>
    </row>
    <row r="99" spans="1:17" ht="34.5" customHeight="1" hidden="1">
      <c r="A99" s="104"/>
      <c r="B99" s="29"/>
      <c r="C99" s="22" t="s">
        <v>117</v>
      </c>
      <c r="D99" s="30" t="s">
        <v>26</v>
      </c>
      <c r="E99" s="30" t="s">
        <v>12</v>
      </c>
      <c r="F99" s="30" t="s">
        <v>15</v>
      </c>
      <c r="G99" s="30" t="s">
        <v>8</v>
      </c>
      <c r="H99" s="30" t="s">
        <v>114</v>
      </c>
      <c r="I99" s="30" t="s">
        <v>55</v>
      </c>
      <c r="J99" s="30" t="s">
        <v>102</v>
      </c>
      <c r="K99" s="115">
        <f t="shared" si="28"/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</row>
    <row r="100" spans="1:17" ht="39.75" customHeight="1">
      <c r="A100" s="104"/>
      <c r="B100" s="29"/>
      <c r="C100" s="22" t="s">
        <v>18</v>
      </c>
      <c r="D100" s="30" t="s">
        <v>26</v>
      </c>
      <c r="E100" s="30" t="s">
        <v>12</v>
      </c>
      <c r="F100" s="30" t="s">
        <v>15</v>
      </c>
      <c r="G100" s="30" t="s">
        <v>9</v>
      </c>
      <c r="H100" s="30" t="s">
        <v>114</v>
      </c>
      <c r="I100" s="30" t="s">
        <v>55</v>
      </c>
      <c r="J100" s="30"/>
      <c r="K100" s="115">
        <f t="shared" si="28"/>
        <v>3495670.14</v>
      </c>
      <c r="L100" s="105">
        <f aca="true" t="shared" si="30" ref="L100:Q100">SUM(L101+L103)</f>
        <v>3495670.14</v>
      </c>
      <c r="M100" s="105">
        <f t="shared" si="30"/>
        <v>0</v>
      </c>
      <c r="N100" s="105">
        <f t="shared" si="30"/>
        <v>4065500</v>
      </c>
      <c r="O100" s="105">
        <f t="shared" si="30"/>
        <v>0</v>
      </c>
      <c r="P100" s="105">
        <f t="shared" si="30"/>
        <v>4065500</v>
      </c>
      <c r="Q100" s="105">
        <f t="shared" si="30"/>
        <v>0</v>
      </c>
    </row>
    <row r="101" spans="1:17" ht="80.25" customHeight="1">
      <c r="A101" s="104"/>
      <c r="B101" s="29"/>
      <c r="C101" s="22" t="s">
        <v>115</v>
      </c>
      <c r="D101" s="30" t="s">
        <v>26</v>
      </c>
      <c r="E101" s="30" t="s">
        <v>12</v>
      </c>
      <c r="F101" s="30" t="s">
        <v>15</v>
      </c>
      <c r="G101" s="30" t="s">
        <v>9</v>
      </c>
      <c r="H101" s="30" t="s">
        <v>114</v>
      </c>
      <c r="I101" s="30" t="s">
        <v>55</v>
      </c>
      <c r="J101" s="30" t="s">
        <v>116</v>
      </c>
      <c r="K101" s="115">
        <f t="shared" si="28"/>
        <v>3495670.14</v>
      </c>
      <c r="L101" s="105">
        <f aca="true" t="shared" si="31" ref="L101:Q101">SUM(L102)</f>
        <v>3495670.14</v>
      </c>
      <c r="M101" s="105">
        <f t="shared" si="31"/>
        <v>0</v>
      </c>
      <c r="N101" s="105">
        <f t="shared" si="31"/>
        <v>4065500</v>
      </c>
      <c r="O101" s="105">
        <f t="shared" si="31"/>
        <v>0</v>
      </c>
      <c r="P101" s="105">
        <f t="shared" si="31"/>
        <v>4065500</v>
      </c>
      <c r="Q101" s="105">
        <f t="shared" si="31"/>
        <v>0</v>
      </c>
    </row>
    <row r="102" spans="1:17" ht="34.5" customHeight="1">
      <c r="A102" s="104"/>
      <c r="B102" s="29"/>
      <c r="C102" s="22" t="s">
        <v>117</v>
      </c>
      <c r="D102" s="30" t="s">
        <v>26</v>
      </c>
      <c r="E102" s="30" t="s">
        <v>12</v>
      </c>
      <c r="F102" s="30" t="s">
        <v>15</v>
      </c>
      <c r="G102" s="30" t="s">
        <v>9</v>
      </c>
      <c r="H102" s="30" t="s">
        <v>114</v>
      </c>
      <c r="I102" s="30" t="s">
        <v>55</v>
      </c>
      <c r="J102" s="30" t="s">
        <v>102</v>
      </c>
      <c r="K102" s="115">
        <f t="shared" si="28"/>
        <v>3495670.14</v>
      </c>
      <c r="L102" s="105">
        <v>3495670.14</v>
      </c>
      <c r="M102" s="105">
        <v>0</v>
      </c>
      <c r="N102" s="105">
        <v>4065500</v>
      </c>
      <c r="O102" s="105">
        <v>0</v>
      </c>
      <c r="P102" s="105">
        <v>4065500</v>
      </c>
      <c r="Q102" s="105">
        <v>0</v>
      </c>
    </row>
    <row r="103" spans="1:17" ht="30" customHeight="1" hidden="1">
      <c r="A103" s="104"/>
      <c r="B103" s="29"/>
      <c r="C103" s="22" t="s">
        <v>122</v>
      </c>
      <c r="D103" s="30" t="s">
        <v>26</v>
      </c>
      <c r="E103" s="30" t="s">
        <v>12</v>
      </c>
      <c r="F103" s="30" t="s">
        <v>15</v>
      </c>
      <c r="G103" s="30" t="s">
        <v>9</v>
      </c>
      <c r="H103" s="30" t="s">
        <v>114</v>
      </c>
      <c r="I103" s="30" t="s">
        <v>55</v>
      </c>
      <c r="J103" s="30" t="s">
        <v>147</v>
      </c>
      <c r="K103" s="115">
        <f t="shared" si="28"/>
        <v>0</v>
      </c>
      <c r="L103" s="105">
        <f aca="true" t="shared" si="32" ref="L103:Q103">SUM(L104)</f>
        <v>0</v>
      </c>
      <c r="M103" s="105">
        <f t="shared" si="32"/>
        <v>0</v>
      </c>
      <c r="N103" s="105">
        <f t="shared" si="32"/>
        <v>0</v>
      </c>
      <c r="O103" s="105">
        <f t="shared" si="32"/>
        <v>0</v>
      </c>
      <c r="P103" s="105">
        <f t="shared" si="32"/>
        <v>0</v>
      </c>
      <c r="Q103" s="105">
        <f t="shared" si="32"/>
        <v>0</v>
      </c>
    </row>
    <row r="104" spans="1:17" ht="26.25" customHeight="1" hidden="1">
      <c r="A104" s="104"/>
      <c r="B104" s="29"/>
      <c r="C104" s="22" t="s">
        <v>68</v>
      </c>
      <c r="D104" s="30" t="s">
        <v>26</v>
      </c>
      <c r="E104" s="30" t="s">
        <v>12</v>
      </c>
      <c r="F104" s="30" t="s">
        <v>15</v>
      </c>
      <c r="G104" s="30" t="s">
        <v>9</v>
      </c>
      <c r="H104" s="30" t="s">
        <v>114</v>
      </c>
      <c r="I104" s="30" t="s">
        <v>55</v>
      </c>
      <c r="J104" s="30" t="s">
        <v>103</v>
      </c>
      <c r="K104" s="115">
        <f t="shared" si="28"/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</row>
    <row r="105" spans="1:17" ht="34.5" customHeight="1">
      <c r="A105" s="104"/>
      <c r="B105" s="29"/>
      <c r="C105" s="22" t="s">
        <v>70</v>
      </c>
      <c r="D105" s="30" t="s">
        <v>26</v>
      </c>
      <c r="E105" s="30" t="s">
        <v>12</v>
      </c>
      <c r="F105" s="30" t="s">
        <v>15</v>
      </c>
      <c r="G105" s="30" t="s">
        <v>9</v>
      </c>
      <c r="H105" s="30" t="s">
        <v>123</v>
      </c>
      <c r="I105" s="30" t="s">
        <v>55</v>
      </c>
      <c r="J105" s="30"/>
      <c r="K105" s="115">
        <f>SUM(L105:M105)</f>
        <v>721123.1799999999</v>
      </c>
      <c r="L105" s="105">
        <f aca="true" t="shared" si="33" ref="L105:Q105">SUM(L106+L108)</f>
        <v>721123.1799999999</v>
      </c>
      <c r="M105" s="105">
        <f t="shared" si="33"/>
        <v>0</v>
      </c>
      <c r="N105" s="105">
        <f t="shared" si="33"/>
        <v>700000</v>
      </c>
      <c r="O105" s="105">
        <f t="shared" si="33"/>
        <v>0</v>
      </c>
      <c r="P105" s="105">
        <f t="shared" si="33"/>
        <v>700000</v>
      </c>
      <c r="Q105" s="105">
        <f t="shared" si="33"/>
        <v>0</v>
      </c>
    </row>
    <row r="106" spans="1:17" ht="34.5" customHeight="1">
      <c r="A106" s="104"/>
      <c r="B106" s="29"/>
      <c r="C106" s="22" t="s">
        <v>119</v>
      </c>
      <c r="D106" s="30" t="s">
        <v>26</v>
      </c>
      <c r="E106" s="30" t="s">
        <v>12</v>
      </c>
      <c r="F106" s="30" t="s">
        <v>15</v>
      </c>
      <c r="G106" s="30" t="s">
        <v>9</v>
      </c>
      <c r="H106" s="30" t="s">
        <v>123</v>
      </c>
      <c r="I106" s="30" t="s">
        <v>55</v>
      </c>
      <c r="J106" s="30" t="s">
        <v>124</v>
      </c>
      <c r="K106" s="115">
        <f t="shared" si="28"/>
        <v>429388.18</v>
      </c>
      <c r="L106" s="105">
        <f aca="true" t="shared" si="34" ref="L106:Q106">SUM(L107)</f>
        <v>429388.18</v>
      </c>
      <c r="M106" s="105">
        <f t="shared" si="34"/>
        <v>0</v>
      </c>
      <c r="N106" s="105">
        <f t="shared" si="34"/>
        <v>400000</v>
      </c>
      <c r="O106" s="105">
        <f t="shared" si="34"/>
        <v>0</v>
      </c>
      <c r="P106" s="105">
        <f t="shared" si="34"/>
        <v>400000</v>
      </c>
      <c r="Q106" s="105">
        <f t="shared" si="34"/>
        <v>0</v>
      </c>
    </row>
    <row r="107" spans="1:17" ht="34.5" customHeight="1">
      <c r="A107" s="104"/>
      <c r="B107" s="29"/>
      <c r="C107" s="22" t="s">
        <v>120</v>
      </c>
      <c r="D107" s="30" t="s">
        <v>26</v>
      </c>
      <c r="E107" s="30" t="s">
        <v>12</v>
      </c>
      <c r="F107" s="30" t="s">
        <v>15</v>
      </c>
      <c r="G107" s="30" t="s">
        <v>9</v>
      </c>
      <c r="H107" s="30" t="s">
        <v>123</v>
      </c>
      <c r="I107" s="30" t="s">
        <v>55</v>
      </c>
      <c r="J107" s="30" t="s">
        <v>104</v>
      </c>
      <c r="K107" s="115">
        <f t="shared" si="28"/>
        <v>429388.18</v>
      </c>
      <c r="L107" s="105">
        <v>429388.18</v>
      </c>
      <c r="M107" s="105">
        <v>0</v>
      </c>
      <c r="N107" s="105">
        <v>400000</v>
      </c>
      <c r="O107" s="105">
        <v>0</v>
      </c>
      <c r="P107" s="105">
        <v>400000</v>
      </c>
      <c r="Q107" s="105">
        <v>0</v>
      </c>
    </row>
    <row r="108" spans="1:17" ht="21.75" customHeight="1">
      <c r="A108" s="104"/>
      <c r="B108" s="29"/>
      <c r="C108" s="22" t="s">
        <v>122</v>
      </c>
      <c r="D108" s="30" t="s">
        <v>26</v>
      </c>
      <c r="E108" s="30" t="s">
        <v>12</v>
      </c>
      <c r="F108" s="30" t="s">
        <v>15</v>
      </c>
      <c r="G108" s="30" t="s">
        <v>9</v>
      </c>
      <c r="H108" s="30" t="s">
        <v>123</v>
      </c>
      <c r="I108" s="30" t="s">
        <v>55</v>
      </c>
      <c r="J108" s="30" t="s">
        <v>147</v>
      </c>
      <c r="K108" s="115">
        <f t="shared" si="28"/>
        <v>291735</v>
      </c>
      <c r="L108" s="105">
        <f aca="true" t="shared" si="35" ref="L108:Q108">SUM(L109)</f>
        <v>291735</v>
      </c>
      <c r="M108" s="105">
        <f t="shared" si="35"/>
        <v>0</v>
      </c>
      <c r="N108" s="105">
        <f t="shared" si="35"/>
        <v>300000</v>
      </c>
      <c r="O108" s="105">
        <f t="shared" si="35"/>
        <v>0</v>
      </c>
      <c r="P108" s="105">
        <f t="shared" si="35"/>
        <v>300000</v>
      </c>
      <c r="Q108" s="105">
        <f t="shared" si="35"/>
        <v>0</v>
      </c>
    </row>
    <row r="109" spans="1:17" ht="18">
      <c r="A109" s="104"/>
      <c r="B109" s="29"/>
      <c r="C109" s="22" t="s">
        <v>68</v>
      </c>
      <c r="D109" s="30" t="s">
        <v>26</v>
      </c>
      <c r="E109" s="30" t="s">
        <v>12</v>
      </c>
      <c r="F109" s="30" t="s">
        <v>15</v>
      </c>
      <c r="G109" s="30" t="s">
        <v>9</v>
      </c>
      <c r="H109" s="30" t="s">
        <v>123</v>
      </c>
      <c r="I109" s="30" t="s">
        <v>55</v>
      </c>
      <c r="J109" s="30" t="s">
        <v>103</v>
      </c>
      <c r="K109" s="115">
        <f t="shared" si="28"/>
        <v>291735</v>
      </c>
      <c r="L109" s="105">
        <v>291735</v>
      </c>
      <c r="M109" s="105">
        <v>0</v>
      </c>
      <c r="N109" s="105">
        <v>300000</v>
      </c>
      <c r="O109" s="105">
        <v>0</v>
      </c>
      <c r="P109" s="105">
        <v>300000</v>
      </c>
      <c r="Q109" s="105">
        <v>0</v>
      </c>
    </row>
    <row r="110" spans="1:17" ht="51" customHeight="1">
      <c r="A110" s="104"/>
      <c r="B110" s="110"/>
      <c r="C110" s="22" t="s">
        <v>150</v>
      </c>
      <c r="D110" s="27" t="s">
        <v>26</v>
      </c>
      <c r="E110" s="27" t="s">
        <v>12</v>
      </c>
      <c r="F110" s="27" t="s">
        <v>15</v>
      </c>
      <c r="G110" s="27" t="s">
        <v>8</v>
      </c>
      <c r="H110" s="27" t="s">
        <v>127</v>
      </c>
      <c r="I110" s="30" t="s">
        <v>55</v>
      </c>
      <c r="J110" s="27"/>
      <c r="K110" s="115">
        <f t="shared" si="28"/>
        <v>512440.51</v>
      </c>
      <c r="L110" s="114">
        <f>SUM(L111)+L113</f>
        <v>512440.51</v>
      </c>
      <c r="M110" s="114">
        <f>SUM(M111)</f>
        <v>0</v>
      </c>
      <c r="N110" s="114">
        <f aca="true" t="shared" si="36" ref="N110:Q111">SUM(N111)</f>
        <v>182278.93</v>
      </c>
      <c r="O110" s="114">
        <f t="shared" si="36"/>
        <v>0</v>
      </c>
      <c r="P110" s="114">
        <f t="shared" si="36"/>
        <v>182278.93</v>
      </c>
      <c r="Q110" s="114">
        <f t="shared" si="36"/>
        <v>0</v>
      </c>
    </row>
    <row r="111" spans="1:17" ht="33.75" customHeight="1">
      <c r="A111" s="104"/>
      <c r="B111" s="110"/>
      <c r="C111" s="22" t="s">
        <v>119</v>
      </c>
      <c r="D111" s="27" t="s">
        <v>26</v>
      </c>
      <c r="E111" s="27" t="s">
        <v>12</v>
      </c>
      <c r="F111" s="27" t="s">
        <v>15</v>
      </c>
      <c r="G111" s="27" t="s">
        <v>8</v>
      </c>
      <c r="H111" s="27" t="s">
        <v>127</v>
      </c>
      <c r="I111" s="30" t="s">
        <v>55</v>
      </c>
      <c r="J111" s="27" t="s">
        <v>124</v>
      </c>
      <c r="K111" s="115">
        <f t="shared" si="28"/>
        <v>482783.06</v>
      </c>
      <c r="L111" s="114">
        <f>SUM(L112)</f>
        <v>482783.06</v>
      </c>
      <c r="M111" s="114">
        <f>SUM(M112)</f>
        <v>0</v>
      </c>
      <c r="N111" s="114">
        <f t="shared" si="36"/>
        <v>182278.93</v>
      </c>
      <c r="O111" s="114">
        <f t="shared" si="36"/>
        <v>0</v>
      </c>
      <c r="P111" s="114">
        <f t="shared" si="36"/>
        <v>182278.93</v>
      </c>
      <c r="Q111" s="114">
        <f t="shared" si="36"/>
        <v>0</v>
      </c>
    </row>
    <row r="112" spans="1:17" ht="33.75" customHeight="1">
      <c r="A112" s="104"/>
      <c r="B112" s="110"/>
      <c r="C112" s="22" t="s">
        <v>120</v>
      </c>
      <c r="D112" s="27" t="s">
        <v>26</v>
      </c>
      <c r="E112" s="27" t="s">
        <v>12</v>
      </c>
      <c r="F112" s="27" t="s">
        <v>15</v>
      </c>
      <c r="G112" s="27" t="s">
        <v>8</v>
      </c>
      <c r="H112" s="27" t="s">
        <v>127</v>
      </c>
      <c r="I112" s="30" t="s">
        <v>55</v>
      </c>
      <c r="J112" s="27" t="s">
        <v>104</v>
      </c>
      <c r="K112" s="115">
        <f t="shared" si="28"/>
        <v>482783.06</v>
      </c>
      <c r="L112" s="114">
        <v>482783.06</v>
      </c>
      <c r="M112" s="114">
        <v>0</v>
      </c>
      <c r="N112" s="114">
        <v>182278.93</v>
      </c>
      <c r="O112" s="114">
        <v>0</v>
      </c>
      <c r="P112" s="114">
        <v>182278.93</v>
      </c>
      <c r="Q112" s="114">
        <v>0</v>
      </c>
    </row>
    <row r="113" spans="1:17" ht="21.75" customHeight="1">
      <c r="A113" s="104"/>
      <c r="B113" s="110"/>
      <c r="C113" s="22" t="s">
        <v>122</v>
      </c>
      <c r="D113" s="27" t="s">
        <v>26</v>
      </c>
      <c r="E113" s="27" t="s">
        <v>12</v>
      </c>
      <c r="F113" s="27" t="s">
        <v>15</v>
      </c>
      <c r="G113" s="27" t="s">
        <v>8</v>
      </c>
      <c r="H113" s="27" t="s">
        <v>127</v>
      </c>
      <c r="I113" s="30" t="s">
        <v>55</v>
      </c>
      <c r="J113" s="27" t="s">
        <v>147</v>
      </c>
      <c r="K113" s="115">
        <f>SUM(L113:M113)</f>
        <v>29657.45</v>
      </c>
      <c r="L113" s="105">
        <f aca="true" t="shared" si="37" ref="L113:Q113">SUM(L114)</f>
        <v>29657.45</v>
      </c>
      <c r="M113" s="105">
        <f t="shared" si="37"/>
        <v>0</v>
      </c>
      <c r="N113" s="105">
        <f t="shared" si="37"/>
        <v>0</v>
      </c>
      <c r="O113" s="105">
        <f t="shared" si="37"/>
        <v>0</v>
      </c>
      <c r="P113" s="105">
        <f t="shared" si="37"/>
        <v>0</v>
      </c>
      <c r="Q113" s="105">
        <f t="shared" si="37"/>
        <v>0</v>
      </c>
    </row>
    <row r="114" spans="1:17" ht="18" customHeight="1">
      <c r="A114" s="104"/>
      <c r="B114" s="110"/>
      <c r="C114" s="22" t="s">
        <v>125</v>
      </c>
      <c r="D114" s="27" t="s">
        <v>26</v>
      </c>
      <c r="E114" s="27" t="s">
        <v>12</v>
      </c>
      <c r="F114" s="27" t="s">
        <v>15</v>
      </c>
      <c r="G114" s="27" t="s">
        <v>8</v>
      </c>
      <c r="H114" s="27" t="s">
        <v>127</v>
      </c>
      <c r="I114" s="30" t="s">
        <v>55</v>
      </c>
      <c r="J114" s="27" t="s">
        <v>103</v>
      </c>
      <c r="K114" s="115">
        <f>SUM(L114:M114)</f>
        <v>29657.45</v>
      </c>
      <c r="L114" s="114">
        <v>29657.45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</row>
    <row r="115" spans="1:17" ht="48" customHeight="1">
      <c r="A115" s="104"/>
      <c r="B115" s="110"/>
      <c r="C115" s="22" t="s">
        <v>150</v>
      </c>
      <c r="D115" s="27" t="s">
        <v>26</v>
      </c>
      <c r="E115" s="27" t="s">
        <v>12</v>
      </c>
      <c r="F115" s="27" t="s">
        <v>15</v>
      </c>
      <c r="G115" s="27" t="s">
        <v>9</v>
      </c>
      <c r="H115" s="27" t="s">
        <v>127</v>
      </c>
      <c r="I115" s="30" t="s">
        <v>55</v>
      </c>
      <c r="J115" s="27"/>
      <c r="K115" s="115">
        <f t="shared" si="28"/>
        <v>8693806.85</v>
      </c>
      <c r="L115" s="114">
        <f aca="true" t="shared" si="38" ref="L115:Q115">SUM(L116+L118+L120)</f>
        <v>8693806.85</v>
      </c>
      <c r="M115" s="114">
        <f t="shared" si="38"/>
        <v>0</v>
      </c>
      <c r="N115" s="114">
        <f t="shared" si="38"/>
        <v>11152902.04</v>
      </c>
      <c r="O115" s="114">
        <f t="shared" si="38"/>
        <v>0</v>
      </c>
      <c r="P115" s="114">
        <f t="shared" si="38"/>
        <v>11210854.04</v>
      </c>
      <c r="Q115" s="114">
        <f t="shared" si="38"/>
        <v>0</v>
      </c>
    </row>
    <row r="116" spans="1:17" ht="78" customHeight="1">
      <c r="A116" s="104"/>
      <c r="B116" s="110"/>
      <c r="C116" s="22" t="s">
        <v>115</v>
      </c>
      <c r="D116" s="27" t="s">
        <v>26</v>
      </c>
      <c r="E116" s="27" t="s">
        <v>12</v>
      </c>
      <c r="F116" s="27" t="s">
        <v>15</v>
      </c>
      <c r="G116" s="27" t="s">
        <v>9</v>
      </c>
      <c r="H116" s="27" t="s">
        <v>127</v>
      </c>
      <c r="I116" s="30" t="s">
        <v>55</v>
      </c>
      <c r="J116" s="27" t="s">
        <v>116</v>
      </c>
      <c r="K116" s="115">
        <f t="shared" si="28"/>
        <v>3708978.92</v>
      </c>
      <c r="L116" s="114">
        <f aca="true" t="shared" si="39" ref="L116:Q116">SUM(L117)</f>
        <v>3708978.92</v>
      </c>
      <c r="M116" s="114">
        <f t="shared" si="39"/>
        <v>0</v>
      </c>
      <c r="N116" s="114">
        <f t="shared" si="39"/>
        <v>4500000</v>
      </c>
      <c r="O116" s="114">
        <f t="shared" si="39"/>
        <v>0</v>
      </c>
      <c r="P116" s="114">
        <f t="shared" si="39"/>
        <v>4500000</v>
      </c>
      <c r="Q116" s="114">
        <f t="shared" si="39"/>
        <v>0</v>
      </c>
    </row>
    <row r="117" spans="1:17" ht="21.75" customHeight="1">
      <c r="A117" s="104"/>
      <c r="B117" s="110"/>
      <c r="C117" s="22" t="s">
        <v>128</v>
      </c>
      <c r="D117" s="27" t="s">
        <v>26</v>
      </c>
      <c r="E117" s="27" t="s">
        <v>12</v>
      </c>
      <c r="F117" s="27" t="s">
        <v>15</v>
      </c>
      <c r="G117" s="27" t="s">
        <v>9</v>
      </c>
      <c r="H117" s="27" t="s">
        <v>127</v>
      </c>
      <c r="I117" s="30" t="s">
        <v>55</v>
      </c>
      <c r="J117" s="27" t="s">
        <v>105</v>
      </c>
      <c r="K117" s="115">
        <f t="shared" si="28"/>
        <v>3708978.92</v>
      </c>
      <c r="L117" s="114">
        <v>3708978.92</v>
      </c>
      <c r="M117" s="114">
        <v>0</v>
      </c>
      <c r="N117" s="114">
        <v>4500000</v>
      </c>
      <c r="O117" s="114">
        <v>0</v>
      </c>
      <c r="P117" s="114">
        <v>4500000</v>
      </c>
      <c r="Q117" s="114">
        <v>0</v>
      </c>
    </row>
    <row r="118" spans="1:17" ht="32.25" customHeight="1">
      <c r="A118" s="104"/>
      <c r="B118" s="110"/>
      <c r="C118" s="22" t="s">
        <v>119</v>
      </c>
      <c r="D118" s="27" t="s">
        <v>26</v>
      </c>
      <c r="E118" s="27" t="s">
        <v>12</v>
      </c>
      <c r="F118" s="27" t="s">
        <v>15</v>
      </c>
      <c r="G118" s="27" t="s">
        <v>9</v>
      </c>
      <c r="H118" s="27" t="s">
        <v>127</v>
      </c>
      <c r="I118" s="30" t="s">
        <v>55</v>
      </c>
      <c r="J118" s="27" t="s">
        <v>124</v>
      </c>
      <c r="K118" s="115">
        <f t="shared" si="28"/>
        <v>4936892.93</v>
      </c>
      <c r="L118" s="114">
        <f aca="true" t="shared" si="40" ref="L118:Q118">SUM(L119)</f>
        <v>4936892.93</v>
      </c>
      <c r="M118" s="114">
        <f t="shared" si="40"/>
        <v>0</v>
      </c>
      <c r="N118" s="114">
        <f t="shared" si="40"/>
        <v>6562902.04</v>
      </c>
      <c r="O118" s="114">
        <f t="shared" si="40"/>
        <v>0</v>
      </c>
      <c r="P118" s="114">
        <f t="shared" si="40"/>
        <v>6620854.04</v>
      </c>
      <c r="Q118" s="114">
        <f t="shared" si="40"/>
        <v>0</v>
      </c>
    </row>
    <row r="119" spans="1:17" ht="33.75" customHeight="1">
      <c r="A119" s="104"/>
      <c r="B119" s="110"/>
      <c r="C119" s="22" t="s">
        <v>120</v>
      </c>
      <c r="D119" s="27" t="s">
        <v>26</v>
      </c>
      <c r="E119" s="27" t="s">
        <v>12</v>
      </c>
      <c r="F119" s="27" t="s">
        <v>15</v>
      </c>
      <c r="G119" s="27" t="s">
        <v>9</v>
      </c>
      <c r="H119" s="27" t="s">
        <v>127</v>
      </c>
      <c r="I119" s="30" t="s">
        <v>55</v>
      </c>
      <c r="J119" s="27" t="s">
        <v>104</v>
      </c>
      <c r="K119" s="115">
        <f t="shared" si="28"/>
        <v>4936892.93</v>
      </c>
      <c r="L119" s="114">
        <v>4936892.93</v>
      </c>
      <c r="M119" s="114">
        <v>0</v>
      </c>
      <c r="N119" s="114">
        <v>6562902.04</v>
      </c>
      <c r="O119" s="114">
        <v>0</v>
      </c>
      <c r="P119" s="114">
        <v>6620854.04</v>
      </c>
      <c r="Q119" s="114">
        <v>0</v>
      </c>
    </row>
    <row r="120" spans="1:17" ht="21.75" customHeight="1">
      <c r="A120" s="104"/>
      <c r="B120" s="110"/>
      <c r="C120" s="22" t="s">
        <v>122</v>
      </c>
      <c r="D120" s="27" t="s">
        <v>26</v>
      </c>
      <c r="E120" s="27" t="s">
        <v>12</v>
      </c>
      <c r="F120" s="27" t="s">
        <v>15</v>
      </c>
      <c r="G120" s="27" t="s">
        <v>9</v>
      </c>
      <c r="H120" s="27" t="s">
        <v>127</v>
      </c>
      <c r="I120" s="30" t="s">
        <v>55</v>
      </c>
      <c r="J120" s="27" t="s">
        <v>147</v>
      </c>
      <c r="K120" s="115">
        <f t="shared" si="28"/>
        <v>47935</v>
      </c>
      <c r="L120" s="105">
        <f aca="true" t="shared" si="41" ref="L120:Q120">SUM(L121)</f>
        <v>47935</v>
      </c>
      <c r="M120" s="105">
        <f t="shared" si="41"/>
        <v>0</v>
      </c>
      <c r="N120" s="105">
        <f t="shared" si="41"/>
        <v>90000</v>
      </c>
      <c r="O120" s="105">
        <f t="shared" si="41"/>
        <v>0</v>
      </c>
      <c r="P120" s="105">
        <f t="shared" si="41"/>
        <v>90000</v>
      </c>
      <c r="Q120" s="105">
        <f t="shared" si="41"/>
        <v>0</v>
      </c>
    </row>
    <row r="121" spans="1:17" ht="18" customHeight="1">
      <c r="A121" s="104"/>
      <c r="B121" s="110"/>
      <c r="C121" s="22" t="s">
        <v>125</v>
      </c>
      <c r="D121" s="27" t="s">
        <v>26</v>
      </c>
      <c r="E121" s="27" t="s">
        <v>12</v>
      </c>
      <c r="F121" s="27" t="s">
        <v>15</v>
      </c>
      <c r="G121" s="27" t="s">
        <v>9</v>
      </c>
      <c r="H121" s="27" t="s">
        <v>127</v>
      </c>
      <c r="I121" s="30" t="s">
        <v>55</v>
      </c>
      <c r="J121" s="27" t="s">
        <v>103</v>
      </c>
      <c r="K121" s="115">
        <f t="shared" si="28"/>
        <v>47935</v>
      </c>
      <c r="L121" s="114">
        <v>47935</v>
      </c>
      <c r="M121" s="114">
        <v>0</v>
      </c>
      <c r="N121" s="114">
        <v>90000</v>
      </c>
      <c r="O121" s="114">
        <v>0</v>
      </c>
      <c r="P121" s="114">
        <v>90000</v>
      </c>
      <c r="Q121" s="114">
        <v>0</v>
      </c>
    </row>
    <row r="122" spans="1:17" ht="63.75" customHeight="1">
      <c r="A122" s="104"/>
      <c r="B122" s="110"/>
      <c r="C122" s="22" t="s">
        <v>73</v>
      </c>
      <c r="D122" s="27" t="s">
        <v>26</v>
      </c>
      <c r="E122" s="27" t="s">
        <v>12</v>
      </c>
      <c r="F122" s="27" t="s">
        <v>15</v>
      </c>
      <c r="G122" s="27" t="s">
        <v>12</v>
      </c>
      <c r="H122" s="27" t="s">
        <v>132</v>
      </c>
      <c r="I122" s="30" t="s">
        <v>9</v>
      </c>
      <c r="J122" s="27"/>
      <c r="K122" s="115">
        <f t="shared" si="28"/>
        <v>658138</v>
      </c>
      <c r="L122" s="114">
        <f aca="true" t="shared" si="42" ref="L122:Q122">SUM(L123+L125)</f>
        <v>329069</v>
      </c>
      <c r="M122" s="114">
        <f t="shared" si="42"/>
        <v>329069</v>
      </c>
      <c r="N122" s="114">
        <f t="shared" si="42"/>
        <v>332410</v>
      </c>
      <c r="O122" s="114">
        <f t="shared" si="42"/>
        <v>332410</v>
      </c>
      <c r="P122" s="114">
        <f t="shared" si="42"/>
        <v>345587</v>
      </c>
      <c r="Q122" s="114">
        <f t="shared" si="42"/>
        <v>345587</v>
      </c>
    </row>
    <row r="123" spans="1:17" ht="81" customHeight="1">
      <c r="A123" s="104"/>
      <c r="B123" s="110"/>
      <c r="C123" s="22" t="s">
        <v>115</v>
      </c>
      <c r="D123" s="27" t="s">
        <v>26</v>
      </c>
      <c r="E123" s="27" t="s">
        <v>12</v>
      </c>
      <c r="F123" s="27" t="s">
        <v>15</v>
      </c>
      <c r="G123" s="27" t="s">
        <v>12</v>
      </c>
      <c r="H123" s="27" t="s">
        <v>132</v>
      </c>
      <c r="I123" s="30" t="s">
        <v>9</v>
      </c>
      <c r="J123" s="27" t="s">
        <v>116</v>
      </c>
      <c r="K123" s="115">
        <f t="shared" si="28"/>
        <v>658138</v>
      </c>
      <c r="L123" s="105">
        <f aca="true" t="shared" si="43" ref="L123:Q123">SUM(L124)</f>
        <v>329069</v>
      </c>
      <c r="M123" s="105">
        <f t="shared" si="43"/>
        <v>329069</v>
      </c>
      <c r="N123" s="105">
        <f t="shared" si="43"/>
        <v>332410</v>
      </c>
      <c r="O123" s="105">
        <f t="shared" si="43"/>
        <v>332410</v>
      </c>
      <c r="P123" s="105">
        <f t="shared" si="43"/>
        <v>345587</v>
      </c>
      <c r="Q123" s="105">
        <f t="shared" si="43"/>
        <v>345587</v>
      </c>
    </row>
    <row r="124" spans="1:17" ht="34.5" customHeight="1">
      <c r="A124" s="104"/>
      <c r="B124" s="110"/>
      <c r="C124" s="22" t="s">
        <v>117</v>
      </c>
      <c r="D124" s="27" t="s">
        <v>26</v>
      </c>
      <c r="E124" s="27" t="s">
        <v>12</v>
      </c>
      <c r="F124" s="27" t="s">
        <v>15</v>
      </c>
      <c r="G124" s="27" t="s">
        <v>12</v>
      </c>
      <c r="H124" s="27" t="s">
        <v>132</v>
      </c>
      <c r="I124" s="30" t="s">
        <v>9</v>
      </c>
      <c r="J124" s="27" t="s">
        <v>102</v>
      </c>
      <c r="K124" s="115">
        <f t="shared" si="28"/>
        <v>658138</v>
      </c>
      <c r="L124" s="114">
        <v>329069</v>
      </c>
      <c r="M124" s="114">
        <v>329069</v>
      </c>
      <c r="N124" s="114">
        <v>332410</v>
      </c>
      <c r="O124" s="114">
        <v>332410</v>
      </c>
      <c r="P124" s="114">
        <v>345587</v>
      </c>
      <c r="Q124" s="114">
        <v>345587</v>
      </c>
    </row>
    <row r="125" spans="1:17" ht="33" customHeight="1" hidden="1">
      <c r="A125" s="104"/>
      <c r="B125" s="110"/>
      <c r="C125" s="22" t="s">
        <v>119</v>
      </c>
      <c r="D125" s="27" t="s">
        <v>26</v>
      </c>
      <c r="E125" s="27" t="s">
        <v>12</v>
      </c>
      <c r="F125" s="27" t="s">
        <v>15</v>
      </c>
      <c r="G125" s="27" t="s">
        <v>12</v>
      </c>
      <c r="H125" s="27" t="s">
        <v>132</v>
      </c>
      <c r="I125" s="30" t="s">
        <v>9</v>
      </c>
      <c r="J125" s="27" t="s">
        <v>124</v>
      </c>
      <c r="K125" s="115">
        <f t="shared" si="28"/>
        <v>0</v>
      </c>
      <c r="L125" s="114">
        <f aca="true" t="shared" si="44" ref="L125:Q125">SUM(L126)</f>
        <v>0</v>
      </c>
      <c r="M125" s="114">
        <f t="shared" si="44"/>
        <v>0</v>
      </c>
      <c r="N125" s="114">
        <f t="shared" si="44"/>
        <v>0</v>
      </c>
      <c r="O125" s="114">
        <f t="shared" si="44"/>
        <v>0</v>
      </c>
      <c r="P125" s="114">
        <f t="shared" si="44"/>
        <v>0</v>
      </c>
      <c r="Q125" s="114">
        <f t="shared" si="44"/>
        <v>0</v>
      </c>
    </row>
    <row r="126" spans="1:17" ht="34.5" customHeight="1" hidden="1">
      <c r="A126" s="104"/>
      <c r="B126" s="110"/>
      <c r="C126" s="22" t="s">
        <v>120</v>
      </c>
      <c r="D126" s="27" t="s">
        <v>26</v>
      </c>
      <c r="E126" s="27" t="s">
        <v>12</v>
      </c>
      <c r="F126" s="27" t="s">
        <v>15</v>
      </c>
      <c r="G126" s="27" t="s">
        <v>12</v>
      </c>
      <c r="H126" s="27" t="s">
        <v>132</v>
      </c>
      <c r="I126" s="30" t="s">
        <v>9</v>
      </c>
      <c r="J126" s="27" t="s">
        <v>104</v>
      </c>
      <c r="K126" s="115">
        <f t="shared" si="28"/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</row>
    <row r="127" spans="1:17" ht="50.25" customHeight="1">
      <c r="A127" s="104"/>
      <c r="B127" s="110"/>
      <c r="C127" s="22" t="s">
        <v>217</v>
      </c>
      <c r="D127" s="27" t="s">
        <v>26</v>
      </c>
      <c r="E127" s="27" t="s">
        <v>12</v>
      </c>
      <c r="F127" s="27" t="s">
        <v>15</v>
      </c>
      <c r="G127" s="27" t="s">
        <v>9</v>
      </c>
      <c r="H127" s="27" t="s">
        <v>133</v>
      </c>
      <c r="I127" s="30" t="s">
        <v>55</v>
      </c>
      <c r="J127" s="27"/>
      <c r="K127" s="115">
        <f t="shared" si="28"/>
        <v>14400</v>
      </c>
      <c r="L127" s="105">
        <f>SUM(L128)</f>
        <v>14400</v>
      </c>
      <c r="M127" s="105">
        <f>SUM(M128)</f>
        <v>0</v>
      </c>
      <c r="N127" s="105">
        <f aca="true" t="shared" si="45" ref="N127:Q128">SUM(N128)</f>
        <v>50000</v>
      </c>
      <c r="O127" s="105">
        <f t="shared" si="45"/>
        <v>0</v>
      </c>
      <c r="P127" s="105">
        <f t="shared" si="45"/>
        <v>50000</v>
      </c>
      <c r="Q127" s="105">
        <f t="shared" si="45"/>
        <v>0</v>
      </c>
    </row>
    <row r="128" spans="1:17" ht="37.5" customHeight="1">
      <c r="A128" s="104"/>
      <c r="B128" s="110"/>
      <c r="C128" s="22" t="s">
        <v>119</v>
      </c>
      <c r="D128" s="27" t="s">
        <v>26</v>
      </c>
      <c r="E128" s="27" t="s">
        <v>12</v>
      </c>
      <c r="F128" s="27" t="s">
        <v>15</v>
      </c>
      <c r="G128" s="27" t="s">
        <v>9</v>
      </c>
      <c r="H128" s="27" t="s">
        <v>133</v>
      </c>
      <c r="I128" s="30" t="s">
        <v>55</v>
      </c>
      <c r="J128" s="27" t="s">
        <v>124</v>
      </c>
      <c r="K128" s="115">
        <f t="shared" si="28"/>
        <v>14400</v>
      </c>
      <c r="L128" s="114">
        <f>SUM(L129)</f>
        <v>14400</v>
      </c>
      <c r="M128" s="114">
        <f>SUM(M129)</f>
        <v>0</v>
      </c>
      <c r="N128" s="114">
        <f t="shared" si="45"/>
        <v>50000</v>
      </c>
      <c r="O128" s="114">
        <f t="shared" si="45"/>
        <v>0</v>
      </c>
      <c r="P128" s="114">
        <f t="shared" si="45"/>
        <v>50000</v>
      </c>
      <c r="Q128" s="114">
        <f t="shared" si="45"/>
        <v>0</v>
      </c>
    </row>
    <row r="129" spans="1:17" ht="30.75">
      <c r="A129" s="104"/>
      <c r="B129" s="110"/>
      <c r="C129" s="22" t="s">
        <v>120</v>
      </c>
      <c r="D129" s="27" t="s">
        <v>26</v>
      </c>
      <c r="E129" s="27" t="s">
        <v>12</v>
      </c>
      <c r="F129" s="27" t="s">
        <v>15</v>
      </c>
      <c r="G129" s="27" t="s">
        <v>9</v>
      </c>
      <c r="H129" s="27" t="s">
        <v>133</v>
      </c>
      <c r="I129" s="30" t="s">
        <v>55</v>
      </c>
      <c r="J129" s="27" t="s">
        <v>104</v>
      </c>
      <c r="K129" s="115">
        <f t="shared" si="28"/>
        <v>14400</v>
      </c>
      <c r="L129" s="114">
        <v>14400</v>
      </c>
      <c r="M129" s="114">
        <v>0</v>
      </c>
      <c r="N129" s="114">
        <v>50000</v>
      </c>
      <c r="O129" s="114">
        <v>0</v>
      </c>
      <c r="P129" s="114">
        <v>50000</v>
      </c>
      <c r="Q129" s="114">
        <v>0</v>
      </c>
    </row>
    <row r="130" spans="1:17" ht="21" customHeight="1">
      <c r="A130" s="104"/>
      <c r="B130" s="110"/>
      <c r="C130" s="22" t="s">
        <v>130</v>
      </c>
      <c r="D130" s="27" t="s">
        <v>26</v>
      </c>
      <c r="E130" s="27" t="s">
        <v>12</v>
      </c>
      <c r="F130" s="27" t="s">
        <v>15</v>
      </c>
      <c r="G130" s="27" t="s">
        <v>9</v>
      </c>
      <c r="H130" s="27" t="s">
        <v>131</v>
      </c>
      <c r="I130" s="30" t="s">
        <v>55</v>
      </c>
      <c r="J130" s="27"/>
      <c r="K130" s="115">
        <f t="shared" si="28"/>
        <v>2100</v>
      </c>
      <c r="L130" s="105">
        <f>SUM(L131)</f>
        <v>2100</v>
      </c>
      <c r="M130" s="105">
        <f>SUM(M131)</f>
        <v>0</v>
      </c>
      <c r="N130" s="105">
        <f aca="true" t="shared" si="46" ref="N130:Q131">SUM(N131)</f>
        <v>5000</v>
      </c>
      <c r="O130" s="105">
        <f t="shared" si="46"/>
        <v>0</v>
      </c>
      <c r="P130" s="105">
        <f t="shared" si="46"/>
        <v>5000</v>
      </c>
      <c r="Q130" s="105">
        <f t="shared" si="46"/>
        <v>0</v>
      </c>
    </row>
    <row r="131" spans="1:17" ht="35.25" customHeight="1">
      <c r="A131" s="104"/>
      <c r="B131" s="110"/>
      <c r="C131" s="22" t="s">
        <v>119</v>
      </c>
      <c r="D131" s="27" t="s">
        <v>26</v>
      </c>
      <c r="E131" s="27" t="s">
        <v>12</v>
      </c>
      <c r="F131" s="27" t="s">
        <v>15</v>
      </c>
      <c r="G131" s="27" t="s">
        <v>9</v>
      </c>
      <c r="H131" s="27" t="s">
        <v>131</v>
      </c>
      <c r="I131" s="30" t="s">
        <v>55</v>
      </c>
      <c r="J131" s="27" t="s">
        <v>124</v>
      </c>
      <c r="K131" s="115">
        <f t="shared" si="28"/>
        <v>2100</v>
      </c>
      <c r="L131" s="105">
        <f>SUM(L132)</f>
        <v>2100</v>
      </c>
      <c r="M131" s="105">
        <f>SUM(M132)</f>
        <v>0</v>
      </c>
      <c r="N131" s="105">
        <f t="shared" si="46"/>
        <v>5000</v>
      </c>
      <c r="O131" s="105">
        <f t="shared" si="46"/>
        <v>0</v>
      </c>
      <c r="P131" s="105">
        <f t="shared" si="46"/>
        <v>5000</v>
      </c>
      <c r="Q131" s="105">
        <f t="shared" si="46"/>
        <v>0</v>
      </c>
    </row>
    <row r="132" spans="1:17" ht="30.75">
      <c r="A132" s="104"/>
      <c r="B132" s="29"/>
      <c r="C132" s="22" t="s">
        <v>120</v>
      </c>
      <c r="D132" s="27" t="s">
        <v>26</v>
      </c>
      <c r="E132" s="27" t="s">
        <v>12</v>
      </c>
      <c r="F132" s="27" t="s">
        <v>15</v>
      </c>
      <c r="G132" s="27" t="s">
        <v>9</v>
      </c>
      <c r="H132" s="27" t="s">
        <v>131</v>
      </c>
      <c r="I132" s="30" t="s">
        <v>55</v>
      </c>
      <c r="J132" s="30" t="s">
        <v>104</v>
      </c>
      <c r="K132" s="115">
        <f t="shared" si="28"/>
        <v>2100</v>
      </c>
      <c r="L132" s="105">
        <v>2100</v>
      </c>
      <c r="M132" s="105">
        <v>0</v>
      </c>
      <c r="N132" s="105">
        <v>5000</v>
      </c>
      <c r="O132" s="105">
        <v>0</v>
      </c>
      <c r="P132" s="105">
        <v>5000</v>
      </c>
      <c r="Q132" s="105">
        <v>0</v>
      </c>
    </row>
    <row r="133" spans="1:17" ht="48" customHeight="1">
      <c r="A133" s="104"/>
      <c r="B133" s="29"/>
      <c r="C133" s="22" t="s">
        <v>121</v>
      </c>
      <c r="D133" s="30" t="s">
        <v>26</v>
      </c>
      <c r="E133" s="30" t="s">
        <v>12</v>
      </c>
      <c r="F133" s="30" t="s">
        <v>15</v>
      </c>
      <c r="G133" s="30" t="s">
        <v>9</v>
      </c>
      <c r="H133" s="30" t="s">
        <v>112</v>
      </c>
      <c r="I133" s="30" t="s">
        <v>55</v>
      </c>
      <c r="J133" s="30"/>
      <c r="K133" s="115">
        <f t="shared" si="28"/>
        <v>0</v>
      </c>
      <c r="L133" s="105">
        <f>SUM(L134)</f>
        <v>0</v>
      </c>
      <c r="M133" s="105">
        <f>SUM(M134)</f>
        <v>0</v>
      </c>
      <c r="N133" s="105">
        <f aca="true" t="shared" si="47" ref="N133:Q134">SUM(N134)</f>
        <v>10000</v>
      </c>
      <c r="O133" s="105">
        <f t="shared" si="47"/>
        <v>0</v>
      </c>
      <c r="P133" s="105">
        <f t="shared" si="47"/>
        <v>10000</v>
      </c>
      <c r="Q133" s="105">
        <f t="shared" si="47"/>
        <v>0</v>
      </c>
    </row>
    <row r="134" spans="1:17" ht="20.25" customHeight="1">
      <c r="A134" s="104"/>
      <c r="B134" s="29"/>
      <c r="C134" s="22" t="s">
        <v>122</v>
      </c>
      <c r="D134" s="30" t="s">
        <v>26</v>
      </c>
      <c r="E134" s="30" t="s">
        <v>12</v>
      </c>
      <c r="F134" s="30" t="s">
        <v>15</v>
      </c>
      <c r="G134" s="30" t="s">
        <v>9</v>
      </c>
      <c r="H134" s="30" t="s">
        <v>158</v>
      </c>
      <c r="I134" s="30" t="s">
        <v>55</v>
      </c>
      <c r="J134" s="30" t="s">
        <v>147</v>
      </c>
      <c r="K134" s="115">
        <f t="shared" si="28"/>
        <v>0</v>
      </c>
      <c r="L134" s="105">
        <f>SUM(L135)</f>
        <v>0</v>
      </c>
      <c r="M134" s="105">
        <f>SUM(M135)</f>
        <v>0</v>
      </c>
      <c r="N134" s="105">
        <f t="shared" si="47"/>
        <v>10000</v>
      </c>
      <c r="O134" s="105">
        <f t="shared" si="47"/>
        <v>0</v>
      </c>
      <c r="P134" s="105">
        <f t="shared" si="47"/>
        <v>10000</v>
      </c>
      <c r="Q134" s="105">
        <f t="shared" si="47"/>
        <v>0</v>
      </c>
    </row>
    <row r="135" spans="1:17" ht="17.25" customHeight="1">
      <c r="A135" s="104"/>
      <c r="B135" s="29"/>
      <c r="C135" s="22" t="s">
        <v>59</v>
      </c>
      <c r="D135" s="30" t="s">
        <v>26</v>
      </c>
      <c r="E135" s="30" t="s">
        <v>12</v>
      </c>
      <c r="F135" s="30" t="s">
        <v>15</v>
      </c>
      <c r="G135" s="30" t="s">
        <v>9</v>
      </c>
      <c r="H135" s="30" t="s">
        <v>158</v>
      </c>
      <c r="I135" s="30" t="s">
        <v>55</v>
      </c>
      <c r="J135" s="30" t="s">
        <v>60</v>
      </c>
      <c r="K135" s="115">
        <f t="shared" si="28"/>
        <v>0</v>
      </c>
      <c r="L135" s="105">
        <v>0</v>
      </c>
      <c r="M135" s="105">
        <v>0</v>
      </c>
      <c r="N135" s="105">
        <v>10000</v>
      </c>
      <c r="O135" s="105">
        <v>0</v>
      </c>
      <c r="P135" s="105">
        <v>10000</v>
      </c>
      <c r="Q135" s="105">
        <v>0</v>
      </c>
    </row>
    <row r="136" spans="1:17" ht="26.25" customHeight="1" hidden="1">
      <c r="A136" s="104"/>
      <c r="B136" s="111"/>
      <c r="C136" s="22" t="s">
        <v>69</v>
      </c>
      <c r="D136" s="32" t="s">
        <v>26</v>
      </c>
      <c r="E136" s="32" t="s">
        <v>12</v>
      </c>
      <c r="F136" s="32" t="s">
        <v>15</v>
      </c>
      <c r="G136" s="32" t="s">
        <v>9</v>
      </c>
      <c r="H136" s="32" t="s">
        <v>112</v>
      </c>
      <c r="I136" s="107" t="s">
        <v>55</v>
      </c>
      <c r="J136" s="32"/>
      <c r="K136" s="115">
        <f t="shared" si="28"/>
        <v>0</v>
      </c>
      <c r="L136" s="105">
        <f aca="true" t="shared" si="48" ref="L136:Q137">SUM(L137)</f>
        <v>0</v>
      </c>
      <c r="M136" s="105">
        <f t="shared" si="48"/>
        <v>0</v>
      </c>
      <c r="N136" s="105">
        <f t="shared" si="48"/>
        <v>0</v>
      </c>
      <c r="O136" s="105">
        <f t="shared" si="48"/>
        <v>0</v>
      </c>
      <c r="P136" s="105">
        <f t="shared" si="48"/>
        <v>0</v>
      </c>
      <c r="Q136" s="105">
        <f t="shared" si="48"/>
        <v>0</v>
      </c>
    </row>
    <row r="137" spans="1:17" ht="30.75" hidden="1">
      <c r="A137" s="104"/>
      <c r="B137" s="29"/>
      <c r="C137" s="22" t="s">
        <v>119</v>
      </c>
      <c r="D137" s="30" t="s">
        <v>26</v>
      </c>
      <c r="E137" s="30" t="s">
        <v>12</v>
      </c>
      <c r="F137" s="30" t="s">
        <v>15</v>
      </c>
      <c r="G137" s="30" t="s">
        <v>9</v>
      </c>
      <c r="H137" s="30" t="s">
        <v>202</v>
      </c>
      <c r="I137" s="30" t="s">
        <v>55</v>
      </c>
      <c r="J137" s="30" t="s">
        <v>147</v>
      </c>
      <c r="K137" s="115">
        <f t="shared" si="28"/>
        <v>0</v>
      </c>
      <c r="L137" s="105">
        <f t="shared" si="48"/>
        <v>0</v>
      </c>
      <c r="M137" s="105">
        <f t="shared" si="48"/>
        <v>0</v>
      </c>
      <c r="N137" s="105">
        <f t="shared" si="48"/>
        <v>0</v>
      </c>
      <c r="O137" s="105">
        <f t="shared" si="48"/>
        <v>0</v>
      </c>
      <c r="P137" s="105">
        <f t="shared" si="48"/>
        <v>0</v>
      </c>
      <c r="Q137" s="105">
        <f t="shared" si="48"/>
        <v>0</v>
      </c>
    </row>
    <row r="138" spans="1:17" ht="30.75" hidden="1">
      <c r="A138" s="104"/>
      <c r="B138" s="29"/>
      <c r="C138" s="22" t="s">
        <v>120</v>
      </c>
      <c r="D138" s="30" t="s">
        <v>26</v>
      </c>
      <c r="E138" s="30" t="s">
        <v>12</v>
      </c>
      <c r="F138" s="30" t="s">
        <v>15</v>
      </c>
      <c r="G138" s="30" t="s">
        <v>9</v>
      </c>
      <c r="H138" s="30" t="s">
        <v>202</v>
      </c>
      <c r="I138" s="30" t="s">
        <v>55</v>
      </c>
      <c r="J138" s="30" t="s">
        <v>103</v>
      </c>
      <c r="K138" s="115"/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</row>
    <row r="139" spans="1:17" ht="21" customHeight="1">
      <c r="A139" s="104"/>
      <c r="B139" s="29"/>
      <c r="C139" s="22" t="s">
        <v>63</v>
      </c>
      <c r="D139" s="30" t="s">
        <v>26</v>
      </c>
      <c r="E139" s="30" t="s">
        <v>12</v>
      </c>
      <c r="F139" s="30" t="s">
        <v>15</v>
      </c>
      <c r="G139" s="30" t="s">
        <v>9</v>
      </c>
      <c r="H139" s="30" t="s">
        <v>138</v>
      </c>
      <c r="I139" s="30" t="s">
        <v>55</v>
      </c>
      <c r="J139" s="30"/>
      <c r="K139" s="115">
        <f t="shared" si="28"/>
        <v>129500</v>
      </c>
      <c r="L139" s="105">
        <f>SUM(L140)</f>
        <v>129500</v>
      </c>
      <c r="M139" s="105">
        <f>SUM(M140)</f>
        <v>0</v>
      </c>
      <c r="N139" s="105">
        <f aca="true" t="shared" si="49" ref="N139:Q140">SUM(N140)</f>
        <v>150000</v>
      </c>
      <c r="O139" s="105">
        <f t="shared" si="49"/>
        <v>0</v>
      </c>
      <c r="P139" s="105">
        <f t="shared" si="49"/>
        <v>150000</v>
      </c>
      <c r="Q139" s="105">
        <f t="shared" si="49"/>
        <v>0</v>
      </c>
    </row>
    <row r="140" spans="1:17" ht="36.75" customHeight="1">
      <c r="A140" s="104"/>
      <c r="B140" s="29"/>
      <c r="C140" s="22" t="s">
        <v>119</v>
      </c>
      <c r="D140" s="30" t="s">
        <v>26</v>
      </c>
      <c r="E140" s="30" t="s">
        <v>12</v>
      </c>
      <c r="F140" s="30" t="s">
        <v>15</v>
      </c>
      <c r="G140" s="30" t="s">
        <v>9</v>
      </c>
      <c r="H140" s="30" t="s">
        <v>138</v>
      </c>
      <c r="I140" s="30" t="s">
        <v>55</v>
      </c>
      <c r="J140" s="30" t="s">
        <v>124</v>
      </c>
      <c r="K140" s="115">
        <f t="shared" si="28"/>
        <v>129500</v>
      </c>
      <c r="L140" s="105">
        <f>SUM(L141)</f>
        <v>129500</v>
      </c>
      <c r="M140" s="105">
        <f>SUM(M144)</f>
        <v>0</v>
      </c>
      <c r="N140" s="105">
        <f t="shared" si="49"/>
        <v>150000</v>
      </c>
      <c r="O140" s="105">
        <f>SUM(O144)</f>
        <v>0</v>
      </c>
      <c r="P140" s="105">
        <f t="shared" si="49"/>
        <v>150000</v>
      </c>
      <c r="Q140" s="105">
        <f>SUM(Q144)</f>
        <v>0</v>
      </c>
    </row>
    <row r="141" spans="1:17" ht="41.25" customHeight="1">
      <c r="A141" s="104"/>
      <c r="B141" s="29"/>
      <c r="C141" s="22" t="s">
        <v>120</v>
      </c>
      <c r="D141" s="30" t="s">
        <v>26</v>
      </c>
      <c r="E141" s="30" t="s">
        <v>12</v>
      </c>
      <c r="F141" s="30" t="s">
        <v>15</v>
      </c>
      <c r="G141" s="30" t="s">
        <v>9</v>
      </c>
      <c r="H141" s="30" t="s">
        <v>138</v>
      </c>
      <c r="I141" s="30" t="s">
        <v>55</v>
      </c>
      <c r="J141" s="30" t="s">
        <v>104</v>
      </c>
      <c r="K141" s="114">
        <f>SUM(L141:M141)</f>
        <v>129500</v>
      </c>
      <c r="L141" s="105">
        <v>129500</v>
      </c>
      <c r="M141" s="105">
        <v>0</v>
      </c>
      <c r="N141" s="105">
        <v>150000</v>
      </c>
      <c r="O141" s="105">
        <v>0</v>
      </c>
      <c r="P141" s="105">
        <v>150000</v>
      </c>
      <c r="Q141" s="105">
        <v>0</v>
      </c>
    </row>
    <row r="142" spans="1:17" ht="41.25" customHeight="1">
      <c r="A142" s="104"/>
      <c r="B142" s="29"/>
      <c r="C142" s="22" t="s">
        <v>151</v>
      </c>
      <c r="D142" s="30" t="s">
        <v>26</v>
      </c>
      <c r="E142" s="30" t="s">
        <v>12</v>
      </c>
      <c r="F142" s="30" t="s">
        <v>15</v>
      </c>
      <c r="G142" s="30" t="s">
        <v>9</v>
      </c>
      <c r="H142" s="30" t="s">
        <v>152</v>
      </c>
      <c r="I142" s="30" t="s">
        <v>55</v>
      </c>
      <c r="J142" s="30"/>
      <c r="K142" s="114">
        <f>SUM(L142:M142)</f>
        <v>220982.22</v>
      </c>
      <c r="L142" s="105">
        <f>SUM(L143)</f>
        <v>220982.22</v>
      </c>
      <c r="M142" s="105">
        <v>0</v>
      </c>
      <c r="N142" s="105">
        <f>SUM(N143)</f>
        <v>240000</v>
      </c>
      <c r="O142" s="105">
        <v>0</v>
      </c>
      <c r="P142" s="105">
        <f>SUM(P143)</f>
        <v>240000</v>
      </c>
      <c r="Q142" s="105">
        <v>0</v>
      </c>
    </row>
    <row r="143" spans="1:17" ht="31.5" customHeight="1">
      <c r="A143" s="104"/>
      <c r="B143" s="29"/>
      <c r="C143" s="22" t="s">
        <v>153</v>
      </c>
      <c r="D143" s="30" t="s">
        <v>26</v>
      </c>
      <c r="E143" s="30" t="s">
        <v>12</v>
      </c>
      <c r="F143" s="30" t="s">
        <v>15</v>
      </c>
      <c r="G143" s="30" t="s">
        <v>9</v>
      </c>
      <c r="H143" s="30" t="s">
        <v>152</v>
      </c>
      <c r="I143" s="30" t="s">
        <v>55</v>
      </c>
      <c r="J143" s="30" t="s">
        <v>154</v>
      </c>
      <c r="K143" s="114">
        <f>SUM(L143:M143)</f>
        <v>220982.22</v>
      </c>
      <c r="L143" s="105">
        <f>SUM(L144)</f>
        <v>220982.22</v>
      </c>
      <c r="M143" s="105">
        <v>0</v>
      </c>
      <c r="N143" s="105">
        <f>SUM(N144)</f>
        <v>240000</v>
      </c>
      <c r="O143" s="105">
        <v>0</v>
      </c>
      <c r="P143" s="105">
        <f>SUM(P144)</f>
        <v>240000</v>
      </c>
      <c r="Q143" s="105">
        <v>0</v>
      </c>
    </row>
    <row r="144" spans="1:17" ht="36.75" customHeight="1">
      <c r="A144" s="104"/>
      <c r="B144" s="29"/>
      <c r="C144" s="22" t="s">
        <v>155</v>
      </c>
      <c r="D144" s="30" t="s">
        <v>26</v>
      </c>
      <c r="E144" s="30" t="s">
        <v>12</v>
      </c>
      <c r="F144" s="30" t="s">
        <v>15</v>
      </c>
      <c r="G144" s="30" t="s">
        <v>9</v>
      </c>
      <c r="H144" s="30" t="s">
        <v>152</v>
      </c>
      <c r="I144" s="30" t="s">
        <v>55</v>
      </c>
      <c r="J144" s="30" t="s">
        <v>156</v>
      </c>
      <c r="K144" s="114">
        <f>SUM(L144:M144)</f>
        <v>220982.22</v>
      </c>
      <c r="L144" s="105">
        <v>220982.22</v>
      </c>
      <c r="M144" s="105">
        <v>0</v>
      </c>
      <c r="N144" s="105">
        <v>240000</v>
      </c>
      <c r="O144" s="105">
        <v>0</v>
      </c>
      <c r="P144" s="105">
        <v>240000</v>
      </c>
      <c r="Q144" s="105">
        <v>0</v>
      </c>
    </row>
    <row r="145" spans="1:17" ht="36.75" customHeight="1">
      <c r="A145" s="104"/>
      <c r="B145" s="29"/>
      <c r="C145" s="25" t="s">
        <v>188</v>
      </c>
      <c r="D145" s="30" t="s">
        <v>26</v>
      </c>
      <c r="E145" s="30" t="s">
        <v>157</v>
      </c>
      <c r="F145" s="30" t="s">
        <v>38</v>
      </c>
      <c r="G145" s="30" t="s">
        <v>55</v>
      </c>
      <c r="H145" s="30" t="s">
        <v>112</v>
      </c>
      <c r="I145" s="30" t="s">
        <v>55</v>
      </c>
      <c r="J145" s="30"/>
      <c r="K145" s="115"/>
      <c r="L145" s="105">
        <f>SUM(L146+L152+L156+L154+L161+L164+L183+L158)</f>
        <v>85358.31</v>
      </c>
      <c r="M145" s="105">
        <f>SUM(M146+M152+M154+M158)</f>
        <v>58058.31</v>
      </c>
      <c r="N145" s="105">
        <f>SUM(N146+N152)</f>
        <v>0</v>
      </c>
      <c r="O145" s="105">
        <f>SUM(O146+O152)</f>
        <v>0</v>
      </c>
      <c r="P145" s="105">
        <f>SUM(P146+P152)</f>
        <v>0</v>
      </c>
      <c r="Q145" s="105">
        <f>SUM(Q146+Q152)</f>
        <v>0</v>
      </c>
    </row>
    <row r="146" spans="1:17" ht="36.75" customHeight="1">
      <c r="A146" s="104"/>
      <c r="B146" s="29"/>
      <c r="C146" s="22" t="s">
        <v>189</v>
      </c>
      <c r="D146" s="30" t="s">
        <v>26</v>
      </c>
      <c r="E146" s="30" t="s">
        <v>157</v>
      </c>
      <c r="F146" s="30" t="s">
        <v>17</v>
      </c>
      <c r="G146" s="30" t="s">
        <v>55</v>
      </c>
      <c r="H146" s="30" t="s">
        <v>112</v>
      </c>
      <c r="I146" s="30" t="s">
        <v>55</v>
      </c>
      <c r="J146" s="30"/>
      <c r="K146" s="115"/>
      <c r="L146" s="105">
        <f>SUM(L149+L147)</f>
        <v>10000</v>
      </c>
      <c r="M146" s="105">
        <f aca="true" t="shared" si="50" ref="L146:Q147">SUM(M147)</f>
        <v>10000</v>
      </c>
      <c r="N146" s="105">
        <f>SUM(N149+N161)</f>
        <v>0</v>
      </c>
      <c r="O146" s="105">
        <f>SUM(O149+O161)</f>
        <v>0</v>
      </c>
      <c r="P146" s="105">
        <f>SUM(P149+P161)</f>
        <v>0</v>
      </c>
      <c r="Q146" s="105">
        <f>SUM(Q149+Q161)</f>
        <v>0</v>
      </c>
    </row>
    <row r="147" spans="1:17" ht="36.75" customHeight="1">
      <c r="A147" s="104"/>
      <c r="B147" s="29"/>
      <c r="C147" s="22" t="s">
        <v>190</v>
      </c>
      <c r="D147" s="30" t="s">
        <v>26</v>
      </c>
      <c r="E147" s="30" t="s">
        <v>157</v>
      </c>
      <c r="F147" s="30" t="s">
        <v>17</v>
      </c>
      <c r="G147" s="30" t="s">
        <v>8</v>
      </c>
      <c r="H147" s="30" t="s">
        <v>184</v>
      </c>
      <c r="I147" s="30" t="s">
        <v>55</v>
      </c>
      <c r="J147" s="30" t="s">
        <v>124</v>
      </c>
      <c r="K147" s="115"/>
      <c r="L147" s="105">
        <f t="shared" si="50"/>
        <v>10000</v>
      </c>
      <c r="M147" s="105">
        <f t="shared" si="50"/>
        <v>10000</v>
      </c>
      <c r="N147" s="105">
        <f t="shared" si="50"/>
        <v>0</v>
      </c>
      <c r="O147" s="105">
        <f t="shared" si="50"/>
        <v>0</v>
      </c>
      <c r="P147" s="105">
        <f t="shared" si="50"/>
        <v>0</v>
      </c>
      <c r="Q147" s="105">
        <f t="shared" si="50"/>
        <v>0</v>
      </c>
    </row>
    <row r="148" spans="1:17" ht="36.75" customHeight="1">
      <c r="A148" s="104"/>
      <c r="B148" s="29"/>
      <c r="C148" s="22" t="s">
        <v>120</v>
      </c>
      <c r="D148" s="30" t="s">
        <v>26</v>
      </c>
      <c r="E148" s="30" t="s">
        <v>157</v>
      </c>
      <c r="F148" s="30" t="s">
        <v>17</v>
      </c>
      <c r="G148" s="30" t="s">
        <v>8</v>
      </c>
      <c r="H148" s="30" t="s">
        <v>184</v>
      </c>
      <c r="I148" s="30" t="s">
        <v>55</v>
      </c>
      <c r="J148" s="30" t="s">
        <v>104</v>
      </c>
      <c r="K148" s="115"/>
      <c r="L148" s="105">
        <v>10000</v>
      </c>
      <c r="M148" s="105">
        <v>10000</v>
      </c>
      <c r="N148" s="105">
        <v>0</v>
      </c>
      <c r="O148" s="105">
        <v>0</v>
      </c>
      <c r="P148" s="105">
        <v>0</v>
      </c>
      <c r="Q148" s="105">
        <v>0</v>
      </c>
    </row>
    <row r="149" spans="1:17" ht="36.75" customHeight="1">
      <c r="A149" s="104"/>
      <c r="B149" s="29"/>
      <c r="C149" s="22" t="s">
        <v>191</v>
      </c>
      <c r="D149" s="30" t="s">
        <v>26</v>
      </c>
      <c r="E149" s="30" t="s">
        <v>157</v>
      </c>
      <c r="F149" s="30" t="s">
        <v>17</v>
      </c>
      <c r="G149" s="30" t="s">
        <v>9</v>
      </c>
      <c r="H149" s="30" t="s">
        <v>184</v>
      </c>
      <c r="I149" s="30" t="s">
        <v>55</v>
      </c>
      <c r="J149" s="30" t="s">
        <v>124</v>
      </c>
      <c r="K149" s="115"/>
      <c r="L149" s="105">
        <f aca="true" t="shared" si="51" ref="L149:Q149">SUM(L150)</f>
        <v>0</v>
      </c>
      <c r="M149" s="105">
        <f t="shared" si="51"/>
        <v>0</v>
      </c>
      <c r="N149" s="105">
        <f t="shared" si="51"/>
        <v>0</v>
      </c>
      <c r="O149" s="105">
        <f t="shared" si="51"/>
        <v>0</v>
      </c>
      <c r="P149" s="105">
        <f t="shared" si="51"/>
        <v>0</v>
      </c>
      <c r="Q149" s="105">
        <f t="shared" si="51"/>
        <v>0</v>
      </c>
    </row>
    <row r="150" spans="1:17" ht="39" customHeight="1">
      <c r="A150" s="104"/>
      <c r="B150" s="29"/>
      <c r="C150" s="22" t="s">
        <v>120</v>
      </c>
      <c r="D150" s="30" t="s">
        <v>26</v>
      </c>
      <c r="E150" s="30" t="s">
        <v>157</v>
      </c>
      <c r="F150" s="30" t="s">
        <v>17</v>
      </c>
      <c r="G150" s="30" t="s">
        <v>9</v>
      </c>
      <c r="H150" s="30" t="s">
        <v>184</v>
      </c>
      <c r="I150" s="30" t="s">
        <v>55</v>
      </c>
      <c r="J150" s="30" t="s">
        <v>104</v>
      </c>
      <c r="K150" s="115"/>
      <c r="L150" s="105">
        <v>0</v>
      </c>
      <c r="M150" s="105">
        <v>0</v>
      </c>
      <c r="N150" s="105">
        <v>0</v>
      </c>
      <c r="O150" s="105">
        <v>0</v>
      </c>
      <c r="P150" s="105">
        <v>0</v>
      </c>
      <c r="Q150" s="105">
        <v>0</v>
      </c>
    </row>
    <row r="151" spans="1:17" ht="45" customHeight="1">
      <c r="A151" s="104"/>
      <c r="B151" s="29"/>
      <c r="C151" s="22" t="s">
        <v>192</v>
      </c>
      <c r="D151" s="30" t="s">
        <v>26</v>
      </c>
      <c r="E151" s="30" t="s">
        <v>157</v>
      </c>
      <c r="F151" s="30" t="s">
        <v>15</v>
      </c>
      <c r="G151" s="30" t="s">
        <v>8</v>
      </c>
      <c r="H151" s="30" t="s">
        <v>123</v>
      </c>
      <c r="I151" s="30" t="s">
        <v>55</v>
      </c>
      <c r="J151" s="30" t="s">
        <v>124</v>
      </c>
      <c r="K151" s="115"/>
      <c r="L151" s="105">
        <f aca="true" t="shared" si="52" ref="L151:Q151">SUM(L152)</f>
        <v>10000</v>
      </c>
      <c r="M151" s="105">
        <f t="shared" si="52"/>
        <v>10000</v>
      </c>
      <c r="N151" s="105">
        <f t="shared" si="52"/>
        <v>0</v>
      </c>
      <c r="O151" s="105">
        <f t="shared" si="52"/>
        <v>0</v>
      </c>
      <c r="P151" s="105">
        <f t="shared" si="52"/>
        <v>0</v>
      </c>
      <c r="Q151" s="105">
        <f t="shared" si="52"/>
        <v>0</v>
      </c>
    </row>
    <row r="152" spans="1:17" ht="39" customHeight="1">
      <c r="A152" s="104"/>
      <c r="B152" s="29"/>
      <c r="C152" s="22" t="s">
        <v>119</v>
      </c>
      <c r="D152" s="30" t="s">
        <v>26</v>
      </c>
      <c r="E152" s="30" t="s">
        <v>157</v>
      </c>
      <c r="F152" s="30" t="s">
        <v>15</v>
      </c>
      <c r="G152" s="30" t="s">
        <v>8</v>
      </c>
      <c r="H152" s="30" t="s">
        <v>123</v>
      </c>
      <c r="I152" s="30" t="s">
        <v>55</v>
      </c>
      <c r="J152" s="30" t="s">
        <v>104</v>
      </c>
      <c r="K152" s="115"/>
      <c r="L152" s="105">
        <v>10000</v>
      </c>
      <c r="M152" s="105">
        <v>10000</v>
      </c>
      <c r="N152" s="105">
        <v>0</v>
      </c>
      <c r="O152" s="105">
        <v>0</v>
      </c>
      <c r="P152" s="105">
        <v>0</v>
      </c>
      <c r="Q152" s="105">
        <v>0</v>
      </c>
    </row>
    <row r="153" spans="1:17" ht="39" customHeight="1" hidden="1">
      <c r="A153" s="104"/>
      <c r="B153" s="29"/>
      <c r="C153" s="22"/>
      <c r="D153" s="30"/>
      <c r="E153" s="30"/>
      <c r="F153" s="30"/>
      <c r="G153" s="30"/>
      <c r="H153" s="30"/>
      <c r="I153" s="30"/>
      <c r="J153" s="30"/>
      <c r="K153" s="115"/>
      <c r="L153" s="105"/>
      <c r="M153" s="105"/>
      <c r="N153" s="105"/>
      <c r="O153" s="105"/>
      <c r="P153" s="105"/>
      <c r="Q153" s="105"/>
    </row>
    <row r="154" spans="1:17" ht="39" customHeight="1">
      <c r="A154" s="104"/>
      <c r="B154" s="29"/>
      <c r="C154" s="22" t="s">
        <v>211</v>
      </c>
      <c r="D154" s="30" t="s">
        <v>26</v>
      </c>
      <c r="E154" s="30" t="s">
        <v>157</v>
      </c>
      <c r="F154" s="30" t="s">
        <v>15</v>
      </c>
      <c r="G154" s="30" t="s">
        <v>8</v>
      </c>
      <c r="H154" s="30" t="s">
        <v>138</v>
      </c>
      <c r="I154" s="30" t="s">
        <v>55</v>
      </c>
      <c r="J154" s="30" t="s">
        <v>124</v>
      </c>
      <c r="K154" s="115"/>
      <c r="L154" s="105">
        <f>SUM(L155)</f>
        <v>33058.31</v>
      </c>
      <c r="M154" s="105">
        <f>SUM(M155)</f>
        <v>33058.31</v>
      </c>
      <c r="N154" s="105">
        <v>0</v>
      </c>
      <c r="O154" s="105">
        <v>0</v>
      </c>
      <c r="P154" s="105">
        <v>0</v>
      </c>
      <c r="Q154" s="105">
        <v>0</v>
      </c>
    </row>
    <row r="155" spans="1:17" ht="39" customHeight="1">
      <c r="A155" s="104"/>
      <c r="B155" s="29"/>
      <c r="C155" s="22" t="s">
        <v>119</v>
      </c>
      <c r="D155" s="30" t="s">
        <v>26</v>
      </c>
      <c r="E155" s="30" t="s">
        <v>157</v>
      </c>
      <c r="F155" s="30" t="s">
        <v>15</v>
      </c>
      <c r="G155" s="30" t="s">
        <v>8</v>
      </c>
      <c r="H155" s="30" t="s">
        <v>138</v>
      </c>
      <c r="I155" s="30" t="s">
        <v>55</v>
      </c>
      <c r="J155" s="30" t="s">
        <v>104</v>
      </c>
      <c r="K155" s="115"/>
      <c r="L155" s="105">
        <v>33058.31</v>
      </c>
      <c r="M155" s="105">
        <v>33058.31</v>
      </c>
      <c r="N155" s="105">
        <v>0</v>
      </c>
      <c r="O155" s="105">
        <v>0</v>
      </c>
      <c r="P155" s="105">
        <v>0</v>
      </c>
      <c r="Q155" s="105">
        <v>0</v>
      </c>
    </row>
    <row r="156" spans="1:17" ht="39" customHeight="1">
      <c r="A156" s="104"/>
      <c r="B156" s="29"/>
      <c r="C156" s="22" t="s">
        <v>211</v>
      </c>
      <c r="D156" s="30" t="s">
        <v>26</v>
      </c>
      <c r="E156" s="30" t="s">
        <v>157</v>
      </c>
      <c r="F156" s="30" t="s">
        <v>15</v>
      </c>
      <c r="G156" s="30" t="s">
        <v>9</v>
      </c>
      <c r="H156" s="30" t="s">
        <v>138</v>
      </c>
      <c r="I156" s="30" t="s">
        <v>55</v>
      </c>
      <c r="J156" s="30" t="s">
        <v>124</v>
      </c>
      <c r="K156" s="115"/>
      <c r="L156" s="105">
        <f>SUM(L157)</f>
        <v>0</v>
      </c>
      <c r="M156" s="105">
        <f>SUM(M157)</f>
        <v>0</v>
      </c>
      <c r="N156" s="105">
        <v>0</v>
      </c>
      <c r="O156" s="105">
        <v>0</v>
      </c>
      <c r="P156" s="105">
        <v>0</v>
      </c>
      <c r="Q156" s="105">
        <v>0</v>
      </c>
    </row>
    <row r="157" spans="1:17" ht="39" customHeight="1">
      <c r="A157" s="104"/>
      <c r="B157" s="29"/>
      <c r="C157" s="22" t="s">
        <v>119</v>
      </c>
      <c r="D157" s="30" t="s">
        <v>26</v>
      </c>
      <c r="E157" s="30" t="s">
        <v>157</v>
      </c>
      <c r="F157" s="30" t="s">
        <v>15</v>
      </c>
      <c r="G157" s="30" t="s">
        <v>9</v>
      </c>
      <c r="H157" s="30" t="s">
        <v>138</v>
      </c>
      <c r="I157" s="30" t="s">
        <v>55</v>
      </c>
      <c r="J157" s="30" t="s">
        <v>104</v>
      </c>
      <c r="K157" s="115"/>
      <c r="L157" s="105">
        <v>0</v>
      </c>
      <c r="M157" s="105">
        <v>0</v>
      </c>
      <c r="N157" s="105">
        <v>0</v>
      </c>
      <c r="O157" s="105">
        <v>0</v>
      </c>
      <c r="P157" s="105">
        <v>0</v>
      </c>
      <c r="Q157" s="105">
        <v>0</v>
      </c>
    </row>
    <row r="158" spans="1:17" ht="39" customHeight="1">
      <c r="A158" s="104"/>
      <c r="B158" s="29"/>
      <c r="C158" s="62" t="s">
        <v>219</v>
      </c>
      <c r="D158" s="30" t="s">
        <v>26</v>
      </c>
      <c r="E158" s="30" t="s">
        <v>157</v>
      </c>
      <c r="F158" s="30" t="s">
        <v>15</v>
      </c>
      <c r="G158" s="30" t="s">
        <v>9</v>
      </c>
      <c r="H158" s="30" t="s">
        <v>152</v>
      </c>
      <c r="I158" s="30" t="s">
        <v>55</v>
      </c>
      <c r="J158" s="30"/>
      <c r="K158" s="115"/>
      <c r="L158" s="105">
        <f aca="true" t="shared" si="53" ref="L158:Q159">SUM(L159)</f>
        <v>5000</v>
      </c>
      <c r="M158" s="105">
        <f t="shared" si="53"/>
        <v>5000</v>
      </c>
      <c r="N158" s="105">
        <f t="shared" si="53"/>
        <v>0</v>
      </c>
      <c r="O158" s="105">
        <f t="shared" si="53"/>
        <v>0</v>
      </c>
      <c r="P158" s="105">
        <f t="shared" si="53"/>
        <v>0</v>
      </c>
      <c r="Q158" s="105">
        <f t="shared" si="53"/>
        <v>0</v>
      </c>
    </row>
    <row r="159" spans="1:17" ht="39" customHeight="1">
      <c r="A159" s="104"/>
      <c r="B159" s="29"/>
      <c r="C159" s="62" t="s">
        <v>220</v>
      </c>
      <c r="D159" s="30" t="s">
        <v>26</v>
      </c>
      <c r="E159" s="30" t="s">
        <v>157</v>
      </c>
      <c r="F159" s="30" t="s">
        <v>15</v>
      </c>
      <c r="G159" s="30" t="s">
        <v>9</v>
      </c>
      <c r="H159" s="30" t="s">
        <v>152</v>
      </c>
      <c r="I159" s="30" t="s">
        <v>55</v>
      </c>
      <c r="J159" s="30" t="s">
        <v>124</v>
      </c>
      <c r="K159" s="115"/>
      <c r="L159" s="105">
        <f t="shared" si="53"/>
        <v>5000</v>
      </c>
      <c r="M159" s="105">
        <f t="shared" si="53"/>
        <v>5000</v>
      </c>
      <c r="N159" s="105">
        <f t="shared" si="53"/>
        <v>0</v>
      </c>
      <c r="O159" s="105">
        <f t="shared" si="53"/>
        <v>0</v>
      </c>
      <c r="P159" s="105">
        <f t="shared" si="53"/>
        <v>0</v>
      </c>
      <c r="Q159" s="105">
        <f t="shared" si="53"/>
        <v>0</v>
      </c>
    </row>
    <row r="160" spans="1:17" ht="39" customHeight="1">
      <c r="A160" s="104"/>
      <c r="B160" s="29"/>
      <c r="C160" s="79" t="s">
        <v>120</v>
      </c>
      <c r="D160" s="30" t="s">
        <v>26</v>
      </c>
      <c r="E160" s="30" t="s">
        <v>157</v>
      </c>
      <c r="F160" s="30" t="s">
        <v>15</v>
      </c>
      <c r="G160" s="30" t="s">
        <v>9</v>
      </c>
      <c r="H160" s="30" t="s">
        <v>152</v>
      </c>
      <c r="I160" s="30" t="s">
        <v>55</v>
      </c>
      <c r="J160" s="30" t="s">
        <v>104</v>
      </c>
      <c r="K160" s="115"/>
      <c r="L160" s="105">
        <v>5000</v>
      </c>
      <c r="M160" s="105">
        <v>5000</v>
      </c>
      <c r="N160" s="105">
        <v>0</v>
      </c>
      <c r="O160" s="105">
        <v>0</v>
      </c>
      <c r="P160" s="105">
        <v>0</v>
      </c>
      <c r="Q160" s="105">
        <v>0</v>
      </c>
    </row>
    <row r="161" spans="1:17" ht="34.5" customHeight="1">
      <c r="A161" s="104"/>
      <c r="B161" s="29"/>
      <c r="C161" s="22" t="s">
        <v>193</v>
      </c>
      <c r="D161" s="30" t="s">
        <v>26</v>
      </c>
      <c r="E161" s="30" t="s">
        <v>157</v>
      </c>
      <c r="F161" s="30" t="s">
        <v>20</v>
      </c>
      <c r="G161" s="30" t="s">
        <v>9</v>
      </c>
      <c r="H161" s="30" t="s">
        <v>114</v>
      </c>
      <c r="I161" s="30" t="s">
        <v>55</v>
      </c>
      <c r="J161" s="30"/>
      <c r="K161" s="114">
        <f aca="true" t="shared" si="54" ref="K161:K166">SUM(L161:M161)</f>
        <v>24300</v>
      </c>
      <c r="L161" s="105">
        <f aca="true" t="shared" si="55" ref="L161:Q162">SUM(L162)</f>
        <v>24300</v>
      </c>
      <c r="M161" s="105">
        <f t="shared" si="55"/>
        <v>0</v>
      </c>
      <c r="N161" s="105">
        <f t="shared" si="55"/>
        <v>0</v>
      </c>
      <c r="O161" s="105">
        <f t="shared" si="55"/>
        <v>0</v>
      </c>
      <c r="P161" s="105">
        <f t="shared" si="55"/>
        <v>0</v>
      </c>
      <c r="Q161" s="105">
        <f t="shared" si="55"/>
        <v>0</v>
      </c>
    </row>
    <row r="162" spans="1:17" ht="81.75" customHeight="1">
      <c r="A162" s="104"/>
      <c r="B162" s="29"/>
      <c r="C162" s="22" t="s">
        <v>222</v>
      </c>
      <c r="D162" s="30" t="s">
        <v>26</v>
      </c>
      <c r="E162" s="30" t="s">
        <v>157</v>
      </c>
      <c r="F162" s="30" t="s">
        <v>20</v>
      </c>
      <c r="G162" s="30" t="s">
        <v>9</v>
      </c>
      <c r="H162" s="30" t="s">
        <v>114</v>
      </c>
      <c r="I162" s="30" t="s">
        <v>55</v>
      </c>
      <c r="J162" s="30" t="s">
        <v>195</v>
      </c>
      <c r="K162" s="115">
        <f t="shared" si="54"/>
        <v>24300</v>
      </c>
      <c r="L162" s="105">
        <f t="shared" si="55"/>
        <v>24300</v>
      </c>
      <c r="M162" s="105">
        <f t="shared" si="55"/>
        <v>0</v>
      </c>
      <c r="N162" s="105">
        <f t="shared" si="55"/>
        <v>0</v>
      </c>
      <c r="O162" s="105">
        <f t="shared" si="55"/>
        <v>0</v>
      </c>
      <c r="P162" s="105">
        <f t="shared" si="55"/>
        <v>0</v>
      </c>
      <c r="Q162" s="105">
        <f t="shared" si="55"/>
        <v>0</v>
      </c>
    </row>
    <row r="163" spans="1:17" ht="28.5" customHeight="1">
      <c r="A163" s="104"/>
      <c r="B163" s="29"/>
      <c r="C163" s="22" t="s">
        <v>196</v>
      </c>
      <c r="D163" s="30" t="s">
        <v>26</v>
      </c>
      <c r="E163" s="30" t="s">
        <v>157</v>
      </c>
      <c r="F163" s="30" t="s">
        <v>20</v>
      </c>
      <c r="G163" s="30" t="s">
        <v>9</v>
      </c>
      <c r="H163" s="30" t="s">
        <v>114</v>
      </c>
      <c r="I163" s="30" t="s">
        <v>55</v>
      </c>
      <c r="J163" s="30" t="s">
        <v>197</v>
      </c>
      <c r="K163" s="115">
        <f t="shared" si="54"/>
        <v>24300</v>
      </c>
      <c r="L163" s="105">
        <v>24300</v>
      </c>
      <c r="M163" s="105">
        <v>0</v>
      </c>
      <c r="N163" s="105">
        <v>0</v>
      </c>
      <c r="O163" s="105">
        <v>0</v>
      </c>
      <c r="P163" s="105">
        <v>0</v>
      </c>
      <c r="Q163" s="105">
        <v>0</v>
      </c>
    </row>
    <row r="164" spans="1:17" ht="78.75" customHeight="1">
      <c r="A164" s="104"/>
      <c r="B164" s="29"/>
      <c r="C164" s="22" t="s">
        <v>214</v>
      </c>
      <c r="D164" s="30" t="s">
        <v>26</v>
      </c>
      <c r="E164" s="30" t="s">
        <v>157</v>
      </c>
      <c r="F164" s="30" t="s">
        <v>26</v>
      </c>
      <c r="G164" s="30" t="s">
        <v>9</v>
      </c>
      <c r="H164" s="30" t="s">
        <v>114</v>
      </c>
      <c r="I164" s="30" t="s">
        <v>55</v>
      </c>
      <c r="J164" s="30"/>
      <c r="K164" s="114">
        <f t="shared" si="54"/>
        <v>3000</v>
      </c>
      <c r="L164" s="105">
        <f aca="true" t="shared" si="56" ref="L164:Q165">SUM(L165)</f>
        <v>3000</v>
      </c>
      <c r="M164" s="105">
        <f t="shared" si="56"/>
        <v>0</v>
      </c>
      <c r="N164" s="105">
        <f t="shared" si="56"/>
        <v>0</v>
      </c>
      <c r="O164" s="105">
        <f t="shared" si="56"/>
        <v>0</v>
      </c>
      <c r="P164" s="105">
        <f t="shared" si="56"/>
        <v>0</v>
      </c>
      <c r="Q164" s="105">
        <f t="shared" si="56"/>
        <v>0</v>
      </c>
    </row>
    <row r="165" spans="1:17" ht="27" customHeight="1">
      <c r="A165" s="104"/>
      <c r="B165" s="29"/>
      <c r="C165" s="22" t="s">
        <v>194</v>
      </c>
      <c r="D165" s="30" t="s">
        <v>26</v>
      </c>
      <c r="E165" s="30" t="s">
        <v>157</v>
      </c>
      <c r="F165" s="30" t="s">
        <v>26</v>
      </c>
      <c r="G165" s="30" t="s">
        <v>9</v>
      </c>
      <c r="H165" s="30" t="s">
        <v>114</v>
      </c>
      <c r="I165" s="30" t="s">
        <v>55</v>
      </c>
      <c r="J165" s="30" t="s">
        <v>195</v>
      </c>
      <c r="K165" s="115">
        <f t="shared" si="54"/>
        <v>3000</v>
      </c>
      <c r="L165" s="105">
        <f t="shared" si="56"/>
        <v>3000</v>
      </c>
      <c r="M165" s="105">
        <f t="shared" si="56"/>
        <v>0</v>
      </c>
      <c r="N165" s="105">
        <f t="shared" si="56"/>
        <v>0</v>
      </c>
      <c r="O165" s="105">
        <f t="shared" si="56"/>
        <v>0</v>
      </c>
      <c r="P165" s="105">
        <f t="shared" si="56"/>
        <v>0</v>
      </c>
      <c r="Q165" s="105">
        <f t="shared" si="56"/>
        <v>0</v>
      </c>
    </row>
    <row r="166" spans="1:17" ht="28.5" customHeight="1">
      <c r="A166" s="104"/>
      <c r="B166" s="29"/>
      <c r="C166" s="22" t="s">
        <v>196</v>
      </c>
      <c r="D166" s="30" t="s">
        <v>26</v>
      </c>
      <c r="E166" s="30" t="s">
        <v>157</v>
      </c>
      <c r="F166" s="30" t="s">
        <v>26</v>
      </c>
      <c r="G166" s="30" t="s">
        <v>9</v>
      </c>
      <c r="H166" s="30" t="s">
        <v>114</v>
      </c>
      <c r="I166" s="30" t="s">
        <v>55</v>
      </c>
      <c r="J166" s="30" t="s">
        <v>197</v>
      </c>
      <c r="K166" s="115">
        <f t="shared" si="54"/>
        <v>3000</v>
      </c>
      <c r="L166" s="105">
        <v>3000</v>
      </c>
      <c r="M166" s="105">
        <v>0</v>
      </c>
      <c r="N166" s="105">
        <v>0</v>
      </c>
      <c r="O166" s="105">
        <v>0</v>
      </c>
      <c r="P166" s="105">
        <v>0</v>
      </c>
      <c r="Q166" s="105">
        <v>0</v>
      </c>
    </row>
    <row r="167" spans="1:17" ht="63.75" customHeight="1" hidden="1">
      <c r="A167" s="104"/>
      <c r="B167" s="111">
        <v>2</v>
      </c>
      <c r="C167" s="31" t="s">
        <v>167</v>
      </c>
      <c r="D167" s="27" t="s">
        <v>172</v>
      </c>
      <c r="E167" s="27" t="s">
        <v>55</v>
      </c>
      <c r="F167" s="27" t="s">
        <v>38</v>
      </c>
      <c r="G167" s="27" t="s">
        <v>55</v>
      </c>
      <c r="H167" s="27" t="s">
        <v>112</v>
      </c>
      <c r="I167" s="30" t="s">
        <v>55</v>
      </c>
      <c r="J167" s="27"/>
      <c r="K167" s="115"/>
      <c r="L167" s="105">
        <f aca="true" t="shared" si="57" ref="L167:Q167">SUM(L168+L176)</f>
        <v>0</v>
      </c>
      <c r="M167" s="105">
        <f t="shared" si="57"/>
        <v>0</v>
      </c>
      <c r="N167" s="105">
        <f t="shared" si="57"/>
        <v>0</v>
      </c>
      <c r="O167" s="105">
        <f t="shared" si="57"/>
        <v>0</v>
      </c>
      <c r="P167" s="105">
        <f t="shared" si="57"/>
        <v>0</v>
      </c>
      <c r="Q167" s="105">
        <f t="shared" si="57"/>
        <v>0</v>
      </c>
    </row>
    <row r="168" spans="1:17" ht="63" customHeight="1" hidden="1">
      <c r="A168" s="104"/>
      <c r="B168" s="29"/>
      <c r="C168" s="25" t="s">
        <v>168</v>
      </c>
      <c r="D168" s="32" t="s">
        <v>172</v>
      </c>
      <c r="E168" s="32" t="s">
        <v>8</v>
      </c>
      <c r="F168" s="32" t="s">
        <v>38</v>
      </c>
      <c r="G168" s="32" t="s">
        <v>55</v>
      </c>
      <c r="H168" s="32" t="s">
        <v>112</v>
      </c>
      <c r="I168" s="107" t="s">
        <v>55</v>
      </c>
      <c r="J168" s="32"/>
      <c r="K168" s="115"/>
      <c r="L168" s="106">
        <f>SUM(L169)</f>
        <v>0</v>
      </c>
      <c r="M168" s="106">
        <f aca="true" t="shared" si="58" ref="M168:Q171">SUM(M169)</f>
        <v>0</v>
      </c>
      <c r="N168" s="106">
        <f>SUM(N169)</f>
        <v>0</v>
      </c>
      <c r="O168" s="106">
        <f t="shared" si="58"/>
        <v>0</v>
      </c>
      <c r="P168" s="106">
        <f t="shared" si="58"/>
        <v>0</v>
      </c>
      <c r="Q168" s="106">
        <f t="shared" si="58"/>
        <v>0</v>
      </c>
    </row>
    <row r="169" spans="1:17" ht="63" customHeight="1" hidden="1">
      <c r="A169" s="104"/>
      <c r="B169" s="29"/>
      <c r="C169" s="22" t="s">
        <v>171</v>
      </c>
      <c r="D169" s="30" t="s">
        <v>172</v>
      </c>
      <c r="E169" s="30" t="s">
        <v>8</v>
      </c>
      <c r="F169" s="30" t="s">
        <v>15</v>
      </c>
      <c r="G169" s="30" t="s">
        <v>55</v>
      </c>
      <c r="H169" s="30" t="s">
        <v>112</v>
      </c>
      <c r="I169" s="30" t="s">
        <v>55</v>
      </c>
      <c r="J169" s="30"/>
      <c r="K169" s="115"/>
      <c r="L169" s="106">
        <f aca="true" t="shared" si="59" ref="L169:Q169">SUM(L170)+L173</f>
        <v>0</v>
      </c>
      <c r="M169" s="106">
        <f t="shared" si="59"/>
        <v>0</v>
      </c>
      <c r="N169" s="106">
        <f t="shared" si="59"/>
        <v>0</v>
      </c>
      <c r="O169" s="106">
        <f t="shared" si="59"/>
        <v>0</v>
      </c>
      <c r="P169" s="106">
        <f t="shared" si="59"/>
        <v>0</v>
      </c>
      <c r="Q169" s="106">
        <f t="shared" si="59"/>
        <v>0</v>
      </c>
    </row>
    <row r="170" spans="1:17" ht="105" customHeight="1" hidden="1">
      <c r="A170" s="104"/>
      <c r="B170" s="29"/>
      <c r="C170" s="22" t="s">
        <v>173</v>
      </c>
      <c r="D170" s="30" t="s">
        <v>172</v>
      </c>
      <c r="E170" s="30" t="s">
        <v>8</v>
      </c>
      <c r="F170" s="30" t="s">
        <v>15</v>
      </c>
      <c r="G170" s="30" t="s">
        <v>9</v>
      </c>
      <c r="H170" s="30" t="s">
        <v>23</v>
      </c>
      <c r="I170" s="30" t="s">
        <v>55</v>
      </c>
      <c r="J170" s="30"/>
      <c r="K170" s="115"/>
      <c r="L170" s="106">
        <f>SUM(L171)</f>
        <v>0</v>
      </c>
      <c r="M170" s="106">
        <f t="shared" si="58"/>
        <v>0</v>
      </c>
      <c r="N170" s="106">
        <f t="shared" si="58"/>
        <v>0</v>
      </c>
      <c r="O170" s="106">
        <f t="shared" si="58"/>
        <v>0</v>
      </c>
      <c r="P170" s="106">
        <f t="shared" si="58"/>
        <v>0</v>
      </c>
      <c r="Q170" s="106">
        <f t="shared" si="58"/>
        <v>0</v>
      </c>
    </row>
    <row r="171" spans="1:17" ht="39" customHeight="1" hidden="1">
      <c r="A171" s="104"/>
      <c r="B171" s="29"/>
      <c r="C171" s="22" t="s">
        <v>119</v>
      </c>
      <c r="D171" s="30" t="s">
        <v>172</v>
      </c>
      <c r="E171" s="30" t="s">
        <v>8</v>
      </c>
      <c r="F171" s="30" t="s">
        <v>15</v>
      </c>
      <c r="G171" s="30" t="s">
        <v>9</v>
      </c>
      <c r="H171" s="30" t="s">
        <v>23</v>
      </c>
      <c r="I171" s="30" t="s">
        <v>55</v>
      </c>
      <c r="J171" s="30" t="s">
        <v>124</v>
      </c>
      <c r="K171" s="115"/>
      <c r="L171" s="106">
        <f>SUM(L172)</f>
        <v>0</v>
      </c>
      <c r="M171" s="106">
        <f t="shared" si="58"/>
        <v>0</v>
      </c>
      <c r="N171" s="106">
        <f t="shared" si="58"/>
        <v>0</v>
      </c>
      <c r="O171" s="106">
        <f t="shared" si="58"/>
        <v>0</v>
      </c>
      <c r="P171" s="106">
        <f t="shared" si="58"/>
        <v>0</v>
      </c>
      <c r="Q171" s="106">
        <f t="shared" si="58"/>
        <v>0</v>
      </c>
    </row>
    <row r="172" spans="1:17" ht="45" customHeight="1" hidden="1">
      <c r="A172" s="104"/>
      <c r="B172" s="29"/>
      <c r="C172" s="22" t="s">
        <v>120</v>
      </c>
      <c r="D172" s="30" t="s">
        <v>172</v>
      </c>
      <c r="E172" s="30" t="s">
        <v>8</v>
      </c>
      <c r="F172" s="30" t="s">
        <v>15</v>
      </c>
      <c r="G172" s="30" t="s">
        <v>9</v>
      </c>
      <c r="H172" s="30" t="s">
        <v>23</v>
      </c>
      <c r="I172" s="30" t="s">
        <v>55</v>
      </c>
      <c r="J172" s="30" t="s">
        <v>104</v>
      </c>
      <c r="K172" s="115"/>
      <c r="L172" s="105">
        <v>0</v>
      </c>
      <c r="M172" s="105">
        <v>0</v>
      </c>
      <c r="N172" s="105">
        <v>0</v>
      </c>
      <c r="O172" s="105">
        <v>0</v>
      </c>
      <c r="P172" s="105">
        <v>0</v>
      </c>
      <c r="Q172" s="105">
        <v>0</v>
      </c>
    </row>
    <row r="173" spans="1:17" ht="81" customHeight="1" hidden="1">
      <c r="A173" s="104"/>
      <c r="B173" s="29"/>
      <c r="C173" s="22" t="s">
        <v>174</v>
      </c>
      <c r="D173" s="30" t="s">
        <v>172</v>
      </c>
      <c r="E173" s="30" t="s">
        <v>8</v>
      </c>
      <c r="F173" s="30" t="s">
        <v>15</v>
      </c>
      <c r="G173" s="30" t="s">
        <v>9</v>
      </c>
      <c r="H173" s="30" t="s">
        <v>123</v>
      </c>
      <c r="I173" s="30" t="s">
        <v>55</v>
      </c>
      <c r="J173" s="30"/>
      <c r="K173" s="115"/>
      <c r="L173" s="106">
        <f>SUM(L174)</f>
        <v>0</v>
      </c>
      <c r="M173" s="106">
        <f aca="true" t="shared" si="60" ref="M173:Q174">SUM(M174)</f>
        <v>0</v>
      </c>
      <c r="N173" s="106">
        <f t="shared" si="60"/>
        <v>0</v>
      </c>
      <c r="O173" s="106">
        <f t="shared" si="60"/>
        <v>0</v>
      </c>
      <c r="P173" s="106">
        <f t="shared" si="60"/>
        <v>0</v>
      </c>
      <c r="Q173" s="106">
        <f t="shared" si="60"/>
        <v>0</v>
      </c>
    </row>
    <row r="174" spans="1:17" ht="28.5" customHeight="1" hidden="1">
      <c r="A174" s="104"/>
      <c r="B174" s="29"/>
      <c r="C174" s="22" t="s">
        <v>119</v>
      </c>
      <c r="D174" s="30" t="s">
        <v>172</v>
      </c>
      <c r="E174" s="30" t="s">
        <v>8</v>
      </c>
      <c r="F174" s="30" t="s">
        <v>15</v>
      </c>
      <c r="G174" s="30" t="s">
        <v>9</v>
      </c>
      <c r="H174" s="30" t="s">
        <v>123</v>
      </c>
      <c r="I174" s="30" t="s">
        <v>55</v>
      </c>
      <c r="J174" s="30" t="s">
        <v>124</v>
      </c>
      <c r="K174" s="115"/>
      <c r="L174" s="106">
        <f>SUM(L175)</f>
        <v>0</v>
      </c>
      <c r="M174" s="106">
        <f t="shared" si="60"/>
        <v>0</v>
      </c>
      <c r="N174" s="106">
        <f t="shared" si="60"/>
        <v>0</v>
      </c>
      <c r="O174" s="106">
        <f t="shared" si="60"/>
        <v>0</v>
      </c>
      <c r="P174" s="106">
        <f t="shared" si="60"/>
        <v>0</v>
      </c>
      <c r="Q174" s="106">
        <f>SUM(Q175)</f>
        <v>0</v>
      </c>
    </row>
    <row r="175" spans="1:17" ht="19.5" customHeight="1" hidden="1">
      <c r="A175" s="104"/>
      <c r="B175" s="29"/>
      <c r="C175" s="22" t="s">
        <v>120</v>
      </c>
      <c r="D175" s="30" t="s">
        <v>172</v>
      </c>
      <c r="E175" s="30" t="s">
        <v>8</v>
      </c>
      <c r="F175" s="30" t="s">
        <v>15</v>
      </c>
      <c r="G175" s="30" t="s">
        <v>9</v>
      </c>
      <c r="H175" s="30" t="s">
        <v>123</v>
      </c>
      <c r="I175" s="30" t="s">
        <v>55</v>
      </c>
      <c r="J175" s="30" t="s">
        <v>104</v>
      </c>
      <c r="K175" s="115"/>
      <c r="L175" s="105">
        <v>0</v>
      </c>
      <c r="M175" s="105">
        <v>0</v>
      </c>
      <c r="N175" s="105">
        <v>0</v>
      </c>
      <c r="O175" s="105">
        <v>0</v>
      </c>
      <c r="P175" s="105">
        <v>0</v>
      </c>
      <c r="Q175" s="105">
        <v>0</v>
      </c>
    </row>
    <row r="176" spans="1:17" ht="33.75" customHeight="1" hidden="1">
      <c r="A176" s="104"/>
      <c r="B176" s="111"/>
      <c r="C176" s="25" t="s">
        <v>170</v>
      </c>
      <c r="D176" s="30" t="s">
        <v>172</v>
      </c>
      <c r="E176" s="30" t="s">
        <v>9</v>
      </c>
      <c r="F176" s="30" t="s">
        <v>38</v>
      </c>
      <c r="G176" s="30" t="s">
        <v>55</v>
      </c>
      <c r="H176" s="30" t="s">
        <v>112</v>
      </c>
      <c r="I176" s="30" t="s">
        <v>55</v>
      </c>
      <c r="J176" s="30"/>
      <c r="K176" s="115"/>
      <c r="L176" s="105">
        <f aca="true" t="shared" si="61" ref="L176:Q176">SUM(L177)</f>
        <v>0</v>
      </c>
      <c r="M176" s="105">
        <f t="shared" si="61"/>
        <v>0</v>
      </c>
      <c r="N176" s="105">
        <f t="shared" si="61"/>
        <v>0</v>
      </c>
      <c r="O176" s="105">
        <f t="shared" si="61"/>
        <v>0</v>
      </c>
      <c r="P176" s="105">
        <f t="shared" si="61"/>
        <v>0</v>
      </c>
      <c r="Q176" s="105">
        <f t="shared" si="61"/>
        <v>0</v>
      </c>
    </row>
    <row r="177" spans="1:17" ht="47.25" customHeight="1" hidden="1">
      <c r="A177" s="104"/>
      <c r="B177" s="29"/>
      <c r="C177" s="22" t="s">
        <v>169</v>
      </c>
      <c r="D177" s="30" t="s">
        <v>172</v>
      </c>
      <c r="E177" s="30" t="s">
        <v>9</v>
      </c>
      <c r="F177" s="30" t="s">
        <v>15</v>
      </c>
      <c r="G177" s="30" t="s">
        <v>55</v>
      </c>
      <c r="H177" s="30" t="s">
        <v>112</v>
      </c>
      <c r="I177" s="30" t="s">
        <v>55</v>
      </c>
      <c r="J177" s="30"/>
      <c r="K177" s="115"/>
      <c r="L177" s="105">
        <f aca="true" t="shared" si="62" ref="L177:Q177">SUM(L178+L181)</f>
        <v>0</v>
      </c>
      <c r="M177" s="105">
        <f t="shared" si="62"/>
        <v>0</v>
      </c>
      <c r="N177" s="105">
        <f t="shared" si="62"/>
        <v>0</v>
      </c>
      <c r="O177" s="105">
        <f t="shared" si="62"/>
        <v>0</v>
      </c>
      <c r="P177" s="105">
        <f t="shared" si="62"/>
        <v>0</v>
      </c>
      <c r="Q177" s="105">
        <f t="shared" si="62"/>
        <v>0</v>
      </c>
    </row>
    <row r="178" spans="1:17" ht="106.5" customHeight="1" hidden="1">
      <c r="A178" s="104"/>
      <c r="B178" s="29"/>
      <c r="C178" s="22" t="s">
        <v>177</v>
      </c>
      <c r="D178" s="30" t="s">
        <v>172</v>
      </c>
      <c r="E178" s="30" t="s">
        <v>9</v>
      </c>
      <c r="F178" s="30" t="s">
        <v>15</v>
      </c>
      <c r="G178" s="30" t="s">
        <v>9</v>
      </c>
      <c r="H178" s="30" t="s">
        <v>23</v>
      </c>
      <c r="I178" s="30" t="s">
        <v>55</v>
      </c>
      <c r="J178" s="30"/>
      <c r="K178" s="115"/>
      <c r="L178" s="105">
        <f>SUM(L179)</f>
        <v>0</v>
      </c>
      <c r="M178" s="105">
        <f aca="true" t="shared" si="63" ref="M178:P179">SUM(M179)</f>
        <v>0</v>
      </c>
      <c r="N178" s="105">
        <f t="shared" si="63"/>
        <v>0</v>
      </c>
      <c r="O178" s="105">
        <f t="shared" si="63"/>
        <v>0</v>
      </c>
      <c r="P178" s="105">
        <f t="shared" si="63"/>
        <v>0</v>
      </c>
      <c r="Q178" s="105">
        <f>SUM(Q179)</f>
        <v>0</v>
      </c>
    </row>
    <row r="179" spans="1:17" ht="30.75" hidden="1">
      <c r="A179" s="104"/>
      <c r="B179" s="111"/>
      <c r="C179" s="22" t="s">
        <v>119</v>
      </c>
      <c r="D179" s="30" t="s">
        <v>172</v>
      </c>
      <c r="E179" s="30" t="s">
        <v>9</v>
      </c>
      <c r="F179" s="30" t="s">
        <v>15</v>
      </c>
      <c r="G179" s="30" t="s">
        <v>9</v>
      </c>
      <c r="H179" s="30" t="s">
        <v>23</v>
      </c>
      <c r="I179" s="30" t="s">
        <v>55</v>
      </c>
      <c r="J179" s="30" t="s">
        <v>124</v>
      </c>
      <c r="K179" s="115"/>
      <c r="L179" s="105">
        <f>SUM(L180)</f>
        <v>0</v>
      </c>
      <c r="M179" s="105">
        <f t="shared" si="63"/>
        <v>0</v>
      </c>
      <c r="N179" s="105">
        <f t="shared" si="63"/>
        <v>0</v>
      </c>
      <c r="O179" s="105">
        <f t="shared" si="63"/>
        <v>0</v>
      </c>
      <c r="P179" s="105">
        <f t="shared" si="63"/>
        <v>0</v>
      </c>
      <c r="Q179" s="105">
        <f>SUM(Q180)</f>
        <v>0</v>
      </c>
    </row>
    <row r="180" spans="1:17" ht="30.75" hidden="1">
      <c r="A180" s="104"/>
      <c r="B180" s="29"/>
      <c r="C180" s="22" t="s">
        <v>120</v>
      </c>
      <c r="D180" s="30" t="s">
        <v>172</v>
      </c>
      <c r="E180" s="30" t="s">
        <v>9</v>
      </c>
      <c r="F180" s="30" t="s">
        <v>15</v>
      </c>
      <c r="G180" s="30" t="s">
        <v>9</v>
      </c>
      <c r="H180" s="30" t="s">
        <v>23</v>
      </c>
      <c r="I180" s="30" t="s">
        <v>55</v>
      </c>
      <c r="J180" s="30" t="s">
        <v>104</v>
      </c>
      <c r="K180" s="115"/>
      <c r="L180" s="105">
        <v>0</v>
      </c>
      <c r="M180" s="105">
        <v>0</v>
      </c>
      <c r="N180" s="105">
        <v>0</v>
      </c>
      <c r="O180" s="105"/>
      <c r="P180" s="105">
        <v>0</v>
      </c>
      <c r="Q180" s="105">
        <v>0</v>
      </c>
    </row>
    <row r="181" spans="1:17" ht="61.5" hidden="1">
      <c r="A181" s="104"/>
      <c r="B181" s="111"/>
      <c r="C181" s="22" t="s">
        <v>178</v>
      </c>
      <c r="D181" s="30" t="s">
        <v>172</v>
      </c>
      <c r="E181" s="30" t="s">
        <v>9</v>
      </c>
      <c r="F181" s="30" t="s">
        <v>15</v>
      </c>
      <c r="G181" s="30" t="s">
        <v>9</v>
      </c>
      <c r="H181" s="30" t="s">
        <v>123</v>
      </c>
      <c r="I181" s="30" t="s">
        <v>55</v>
      </c>
      <c r="J181" s="30"/>
      <c r="K181" s="115"/>
      <c r="L181" s="105">
        <f aca="true" t="shared" si="64" ref="L181:Q181">SUM(L182)</f>
        <v>0</v>
      </c>
      <c r="M181" s="105">
        <f t="shared" si="64"/>
        <v>0</v>
      </c>
      <c r="N181" s="105">
        <f t="shared" si="64"/>
        <v>0</v>
      </c>
      <c r="O181" s="105">
        <f t="shared" si="64"/>
        <v>0</v>
      </c>
      <c r="P181" s="105">
        <f t="shared" si="64"/>
        <v>0</v>
      </c>
      <c r="Q181" s="105">
        <f t="shared" si="64"/>
        <v>0</v>
      </c>
    </row>
    <row r="182" spans="1:17" ht="30.75" hidden="1">
      <c r="A182" s="104"/>
      <c r="B182" s="29"/>
      <c r="C182" s="22" t="s">
        <v>119</v>
      </c>
      <c r="D182" s="30" t="s">
        <v>172</v>
      </c>
      <c r="E182" s="30" t="s">
        <v>9</v>
      </c>
      <c r="F182" s="30" t="s">
        <v>15</v>
      </c>
      <c r="G182" s="30" t="s">
        <v>9</v>
      </c>
      <c r="H182" s="30" t="s">
        <v>123</v>
      </c>
      <c r="I182" s="30" t="s">
        <v>55</v>
      </c>
      <c r="J182" s="30" t="s">
        <v>124</v>
      </c>
      <c r="K182" s="115"/>
      <c r="L182" s="105">
        <f aca="true" t="shared" si="65" ref="L182:Q182">SUM(L186)</f>
        <v>0</v>
      </c>
      <c r="M182" s="105">
        <f t="shared" si="65"/>
        <v>0</v>
      </c>
      <c r="N182" s="105">
        <f t="shared" si="65"/>
        <v>0</v>
      </c>
      <c r="O182" s="105">
        <f t="shared" si="65"/>
        <v>0</v>
      </c>
      <c r="P182" s="105">
        <f t="shared" si="65"/>
        <v>0</v>
      </c>
      <c r="Q182" s="105">
        <f t="shared" si="65"/>
        <v>0</v>
      </c>
    </row>
    <row r="183" spans="1:17" ht="30.75" hidden="1">
      <c r="A183" s="104"/>
      <c r="B183" s="29"/>
      <c r="C183" s="22" t="s">
        <v>193</v>
      </c>
      <c r="D183" s="30" t="s">
        <v>26</v>
      </c>
      <c r="E183" s="30" t="s">
        <v>157</v>
      </c>
      <c r="F183" s="30" t="s">
        <v>26</v>
      </c>
      <c r="G183" s="30" t="s">
        <v>9</v>
      </c>
      <c r="H183" s="30" t="s">
        <v>114</v>
      </c>
      <c r="I183" s="30" t="s">
        <v>55</v>
      </c>
      <c r="J183" s="30"/>
      <c r="K183" s="114">
        <f>SUM(L183:M183)</f>
        <v>0</v>
      </c>
      <c r="L183" s="105">
        <f aca="true" t="shared" si="66" ref="L183:Q184">SUM(L184)</f>
        <v>0</v>
      </c>
      <c r="M183" s="105">
        <f t="shared" si="66"/>
        <v>0</v>
      </c>
      <c r="N183" s="105">
        <f t="shared" si="66"/>
        <v>0</v>
      </c>
      <c r="O183" s="105">
        <f t="shared" si="66"/>
        <v>0</v>
      </c>
      <c r="P183" s="105">
        <f t="shared" si="66"/>
        <v>0</v>
      </c>
      <c r="Q183" s="105">
        <f t="shared" si="66"/>
        <v>0</v>
      </c>
    </row>
    <row r="184" spans="1:17" ht="81.75" customHeight="1" hidden="1">
      <c r="A184" s="104"/>
      <c r="B184" s="29"/>
      <c r="C184" s="22" t="s">
        <v>214</v>
      </c>
      <c r="D184" s="30" t="s">
        <v>26</v>
      </c>
      <c r="E184" s="30" t="s">
        <v>157</v>
      </c>
      <c r="F184" s="30" t="s">
        <v>26</v>
      </c>
      <c r="G184" s="30" t="s">
        <v>9</v>
      </c>
      <c r="H184" s="30" t="s">
        <v>114</v>
      </c>
      <c r="I184" s="30" t="s">
        <v>55</v>
      </c>
      <c r="J184" s="30" t="s">
        <v>195</v>
      </c>
      <c r="K184" s="115">
        <f>SUM(L184:M184)</f>
        <v>0</v>
      </c>
      <c r="L184" s="105">
        <f t="shared" si="66"/>
        <v>0</v>
      </c>
      <c r="M184" s="105">
        <f t="shared" si="66"/>
        <v>0</v>
      </c>
      <c r="N184" s="105">
        <f t="shared" si="66"/>
        <v>0</v>
      </c>
      <c r="O184" s="105">
        <f t="shared" si="66"/>
        <v>0</v>
      </c>
      <c r="P184" s="105">
        <f t="shared" si="66"/>
        <v>0</v>
      </c>
      <c r="Q184" s="105">
        <f t="shared" si="66"/>
        <v>0</v>
      </c>
    </row>
    <row r="185" spans="1:17" ht="18" hidden="1">
      <c r="A185" s="104"/>
      <c r="B185" s="29"/>
      <c r="C185" s="22" t="s">
        <v>196</v>
      </c>
      <c r="D185" s="30" t="s">
        <v>26</v>
      </c>
      <c r="E185" s="30" t="s">
        <v>157</v>
      </c>
      <c r="F185" s="30" t="s">
        <v>26</v>
      </c>
      <c r="G185" s="30" t="s">
        <v>9</v>
      </c>
      <c r="H185" s="30" t="s">
        <v>114</v>
      </c>
      <c r="I185" s="30" t="s">
        <v>55</v>
      </c>
      <c r="J185" s="30" t="s">
        <v>197</v>
      </c>
      <c r="K185" s="115">
        <f>SUM(L185:M185)</f>
        <v>0</v>
      </c>
      <c r="L185" s="105">
        <v>0</v>
      </c>
      <c r="M185" s="105">
        <v>0</v>
      </c>
      <c r="N185" s="105">
        <v>0</v>
      </c>
      <c r="O185" s="105">
        <v>0</v>
      </c>
      <c r="P185" s="105">
        <v>0</v>
      </c>
      <c r="Q185" s="105">
        <v>0</v>
      </c>
    </row>
    <row r="186" spans="1:17" ht="3.75" customHeight="1" hidden="1">
      <c r="A186" s="104"/>
      <c r="B186" s="29"/>
      <c r="C186" s="22" t="s">
        <v>120</v>
      </c>
      <c r="D186" s="30" t="s">
        <v>172</v>
      </c>
      <c r="E186" s="30" t="s">
        <v>9</v>
      </c>
      <c r="F186" s="30" t="s">
        <v>15</v>
      </c>
      <c r="G186" s="30" t="s">
        <v>9</v>
      </c>
      <c r="H186" s="30" t="s">
        <v>123</v>
      </c>
      <c r="I186" s="30" t="s">
        <v>55</v>
      </c>
      <c r="J186" s="30" t="s">
        <v>104</v>
      </c>
      <c r="K186" s="115"/>
      <c r="L186" s="105">
        <v>0</v>
      </c>
      <c r="M186" s="105">
        <v>0</v>
      </c>
      <c r="N186" s="105">
        <v>0</v>
      </c>
      <c r="O186" s="105">
        <v>0</v>
      </c>
      <c r="P186" s="105">
        <v>0</v>
      </c>
      <c r="Q186" s="105">
        <v>0</v>
      </c>
    </row>
    <row r="187" spans="1:17" ht="18">
      <c r="A187" s="104"/>
      <c r="B187" s="29"/>
      <c r="C187" s="25" t="s">
        <v>47</v>
      </c>
      <c r="D187" s="30"/>
      <c r="E187" s="30"/>
      <c r="F187" s="30"/>
      <c r="G187" s="30"/>
      <c r="H187" s="30"/>
      <c r="I187" s="30"/>
      <c r="J187" s="30"/>
      <c r="K187" s="115"/>
      <c r="L187" s="105">
        <f aca="true" t="shared" si="67" ref="L187:Q187">SUM(L167+L17)</f>
        <v>32293619.84</v>
      </c>
      <c r="M187" s="105">
        <f t="shared" si="67"/>
        <v>387127.31</v>
      </c>
      <c r="N187" s="105">
        <f t="shared" si="67"/>
        <v>27841189.52</v>
      </c>
      <c r="O187" s="105">
        <f t="shared" si="67"/>
        <v>332410</v>
      </c>
      <c r="P187" s="105">
        <f t="shared" si="67"/>
        <v>29282931.7</v>
      </c>
      <c r="Q187" s="105">
        <f t="shared" si="67"/>
        <v>345587</v>
      </c>
    </row>
    <row r="188" spans="1:18" ht="18">
      <c r="A188" s="104"/>
      <c r="B188" s="138"/>
      <c r="C188" s="139"/>
      <c r="D188" s="140"/>
      <c r="E188" s="140"/>
      <c r="F188" s="140"/>
      <c r="G188" s="140"/>
      <c r="H188" s="140"/>
      <c r="I188" s="141"/>
      <c r="J188" s="140"/>
      <c r="K188" s="142"/>
      <c r="L188" s="142"/>
      <c r="M188" s="142"/>
      <c r="N188" s="142"/>
      <c r="O188" s="142"/>
      <c r="P188" s="142"/>
      <c r="Q188" s="142"/>
      <c r="R188" s="143"/>
    </row>
    <row r="189" spans="1:17" ht="18">
      <c r="A189" s="104"/>
      <c r="B189" s="136"/>
      <c r="C189" s="137"/>
      <c r="D189" s="121"/>
      <c r="E189" s="121"/>
      <c r="F189" s="121"/>
      <c r="G189" s="121"/>
      <c r="H189" s="121"/>
      <c r="I189" s="117"/>
      <c r="J189" s="121"/>
      <c r="K189" s="122"/>
      <c r="L189" s="122"/>
      <c r="M189" s="122"/>
      <c r="N189" s="122"/>
      <c r="O189" s="122"/>
      <c r="P189" s="122"/>
      <c r="Q189" s="122"/>
    </row>
    <row r="190" spans="1:17" ht="18">
      <c r="A190" s="104"/>
      <c r="B190" s="119"/>
      <c r="C190" s="137"/>
      <c r="D190" s="121"/>
      <c r="E190" s="121"/>
      <c r="F190" s="121"/>
      <c r="G190" s="121"/>
      <c r="H190" s="121"/>
      <c r="I190" s="117"/>
      <c r="J190" s="121"/>
      <c r="K190" s="122"/>
      <c r="L190" s="122"/>
      <c r="M190" s="122"/>
      <c r="N190" s="122"/>
      <c r="O190" s="122"/>
      <c r="P190" s="122"/>
      <c r="Q190" s="122"/>
    </row>
    <row r="191" spans="1:17" ht="19.5" customHeight="1">
      <c r="A191" s="104"/>
      <c r="B191" s="119"/>
      <c r="C191" s="137"/>
      <c r="D191" s="121"/>
      <c r="E191" s="121"/>
      <c r="F191" s="121"/>
      <c r="G191" s="121"/>
      <c r="H191" s="121"/>
      <c r="I191" s="117"/>
      <c r="J191" s="121"/>
      <c r="K191" s="122"/>
      <c r="L191" s="122"/>
      <c r="M191" s="122"/>
      <c r="N191" s="122"/>
      <c r="O191" s="122"/>
      <c r="P191" s="122"/>
      <c r="Q191" s="122"/>
    </row>
    <row r="192" spans="1:17" ht="18">
      <c r="A192" s="104"/>
      <c r="B192" s="119"/>
      <c r="C192" s="137"/>
      <c r="D192" s="121"/>
      <c r="E192" s="121"/>
      <c r="F192" s="121"/>
      <c r="G192" s="121"/>
      <c r="H192" s="121"/>
      <c r="I192" s="117"/>
      <c r="J192" s="121"/>
      <c r="K192" s="122"/>
      <c r="L192" s="122"/>
      <c r="M192" s="122"/>
      <c r="N192" s="122"/>
      <c r="O192" s="122"/>
      <c r="P192" s="122"/>
      <c r="Q192" s="122"/>
    </row>
    <row r="193" spans="1:17" ht="19.5" customHeight="1">
      <c r="A193" s="104"/>
      <c r="B193" s="119"/>
      <c r="C193" s="137"/>
      <c r="D193" s="121"/>
      <c r="E193" s="121"/>
      <c r="F193" s="121"/>
      <c r="G193" s="121"/>
      <c r="H193" s="121"/>
      <c r="I193" s="117"/>
      <c r="J193" s="121"/>
      <c r="K193" s="122"/>
      <c r="L193" s="122"/>
      <c r="M193" s="122"/>
      <c r="N193" s="122"/>
      <c r="O193" s="122"/>
      <c r="P193" s="122"/>
      <c r="Q193" s="122"/>
    </row>
    <row r="194" spans="1:17" ht="18">
      <c r="A194" s="104"/>
      <c r="B194" s="119"/>
      <c r="C194" s="137"/>
      <c r="D194" s="121"/>
      <c r="E194" s="121"/>
      <c r="F194" s="121"/>
      <c r="G194" s="121"/>
      <c r="H194" s="121"/>
      <c r="I194" s="117"/>
      <c r="J194" s="121"/>
      <c r="K194" s="122"/>
      <c r="L194" s="122"/>
      <c r="M194" s="122"/>
      <c r="N194" s="122"/>
      <c r="O194" s="122"/>
      <c r="P194" s="122"/>
      <c r="Q194" s="122"/>
    </row>
    <row r="195" spans="1:17" ht="56.25" customHeight="1">
      <c r="A195" s="104"/>
      <c r="B195" s="119"/>
      <c r="C195" s="137"/>
      <c r="D195" s="121"/>
      <c r="E195" s="121"/>
      <c r="F195" s="121"/>
      <c r="G195" s="121"/>
      <c r="H195" s="121"/>
      <c r="I195" s="117"/>
      <c r="J195" s="121"/>
      <c r="K195" s="122"/>
      <c r="L195" s="122"/>
      <c r="M195" s="122"/>
      <c r="N195" s="122"/>
      <c r="O195" s="122"/>
      <c r="P195" s="122"/>
      <c r="Q195" s="122"/>
    </row>
    <row r="196" spans="1:17" ht="75" customHeight="1">
      <c r="A196" s="104"/>
      <c r="B196" s="119"/>
      <c r="C196" s="137"/>
      <c r="D196" s="121"/>
      <c r="E196" s="121"/>
      <c r="F196" s="121"/>
      <c r="G196" s="121"/>
      <c r="H196" s="121"/>
      <c r="I196" s="117"/>
      <c r="J196" s="121"/>
      <c r="K196" s="122"/>
      <c r="L196" s="118"/>
      <c r="M196" s="118"/>
      <c r="N196" s="118"/>
      <c r="O196" s="118"/>
      <c r="P196" s="118"/>
      <c r="Q196" s="118"/>
    </row>
    <row r="197" spans="1:17" ht="75" customHeight="1">
      <c r="A197" s="104"/>
      <c r="B197" s="119"/>
      <c r="C197" s="137" t="s">
        <v>200</v>
      </c>
      <c r="D197" s="121"/>
      <c r="E197" s="121"/>
      <c r="F197" s="121"/>
      <c r="G197" s="121"/>
      <c r="H197" s="121"/>
      <c r="I197" s="117"/>
      <c r="J197" s="121"/>
      <c r="K197" s="122"/>
      <c r="L197" s="122"/>
      <c r="M197" s="122"/>
      <c r="N197" s="122"/>
      <c r="O197" s="122"/>
      <c r="P197" s="122"/>
      <c r="Q197" s="122"/>
    </row>
    <row r="198" spans="1:17" ht="93.75" customHeight="1">
      <c r="A198" s="104"/>
      <c r="B198" s="119"/>
      <c r="C198" s="137"/>
      <c r="D198" s="121"/>
      <c r="E198" s="121"/>
      <c r="F198" s="121"/>
      <c r="G198" s="121"/>
      <c r="H198" s="121"/>
      <c r="I198" s="117"/>
      <c r="J198" s="121"/>
      <c r="K198" s="122"/>
      <c r="L198" s="122"/>
      <c r="M198" s="122"/>
      <c r="N198" s="122"/>
      <c r="O198" s="122"/>
      <c r="P198" s="122"/>
      <c r="Q198" s="122"/>
    </row>
    <row r="199" spans="1:17" ht="75" customHeight="1">
      <c r="A199" s="104"/>
      <c r="B199" s="119"/>
      <c r="C199" s="137"/>
      <c r="D199" s="121"/>
      <c r="E199" s="121"/>
      <c r="F199" s="121"/>
      <c r="G199" s="121"/>
      <c r="H199" s="121"/>
      <c r="I199" s="117"/>
      <c r="J199" s="121"/>
      <c r="K199" s="122"/>
      <c r="L199" s="118"/>
      <c r="M199" s="118"/>
      <c r="N199" s="118"/>
      <c r="O199" s="118"/>
      <c r="P199" s="118"/>
      <c r="Q199" s="118"/>
    </row>
    <row r="200" spans="1:17" ht="56.25" customHeight="1">
      <c r="A200" s="104"/>
      <c r="B200" s="119"/>
      <c r="C200" s="137"/>
      <c r="D200" s="121"/>
      <c r="E200" s="121"/>
      <c r="F200" s="121"/>
      <c r="G200" s="121"/>
      <c r="H200" s="121"/>
      <c r="I200" s="117"/>
      <c r="J200" s="121"/>
      <c r="K200" s="122"/>
      <c r="L200" s="122"/>
      <c r="M200" s="122"/>
      <c r="N200" s="122"/>
      <c r="O200" s="122"/>
      <c r="P200" s="122"/>
      <c r="Q200" s="122"/>
    </row>
    <row r="201" spans="1:17" ht="75" customHeight="1">
      <c r="A201" s="104"/>
      <c r="B201" s="119"/>
      <c r="C201" s="137"/>
      <c r="D201" s="121"/>
      <c r="E201" s="121"/>
      <c r="F201" s="121"/>
      <c r="G201" s="121"/>
      <c r="H201" s="121"/>
      <c r="I201" s="117"/>
      <c r="J201" s="121"/>
      <c r="K201" s="122"/>
      <c r="L201" s="122"/>
      <c r="M201" s="122"/>
      <c r="N201" s="122"/>
      <c r="O201" s="122"/>
      <c r="P201" s="122"/>
      <c r="Q201" s="122"/>
    </row>
    <row r="202" spans="1:14" ht="37.5" customHeight="1">
      <c r="A202" s="104"/>
      <c r="B202" s="119"/>
      <c r="C202" s="120"/>
      <c r="D202" s="121"/>
      <c r="E202" s="121"/>
      <c r="F202" s="121"/>
      <c r="G202" s="121"/>
      <c r="H202" s="121"/>
      <c r="I202" s="117"/>
      <c r="J202" s="121"/>
      <c r="K202" s="118"/>
      <c r="L202" s="122"/>
      <c r="M202" s="118"/>
      <c r="N202" s="104"/>
    </row>
    <row r="203" spans="1:14" ht="75" customHeight="1">
      <c r="A203" s="104"/>
      <c r="B203" s="119"/>
      <c r="C203" s="120"/>
      <c r="D203" s="121"/>
      <c r="E203" s="121"/>
      <c r="F203" s="121"/>
      <c r="G203" s="121"/>
      <c r="H203" s="121"/>
      <c r="I203" s="117"/>
      <c r="J203" s="121"/>
      <c r="K203" s="118"/>
      <c r="L203" s="122"/>
      <c r="M203" s="118"/>
      <c r="N203" s="104"/>
    </row>
    <row r="204" spans="1:14" ht="56.25" customHeight="1">
      <c r="A204" s="104"/>
      <c r="B204" s="119"/>
      <c r="C204" s="120"/>
      <c r="D204" s="121"/>
      <c r="E204" s="121"/>
      <c r="F204" s="121"/>
      <c r="G204" s="121"/>
      <c r="H204" s="121"/>
      <c r="I204" s="117"/>
      <c r="J204" s="121"/>
      <c r="K204" s="118"/>
      <c r="L204" s="122"/>
      <c r="M204" s="118"/>
      <c r="N204" s="104"/>
    </row>
    <row r="205" spans="1:14" ht="75" customHeight="1">
      <c r="A205" s="104"/>
      <c r="B205" s="119"/>
      <c r="C205" s="120"/>
      <c r="D205" s="121"/>
      <c r="E205" s="121"/>
      <c r="F205" s="121"/>
      <c r="G205" s="121"/>
      <c r="H205" s="121"/>
      <c r="I205" s="117"/>
      <c r="J205" s="121"/>
      <c r="K205" s="118"/>
      <c r="L205" s="122"/>
      <c r="M205" s="118"/>
      <c r="N205" s="104"/>
    </row>
    <row r="206" spans="1:14" ht="37.5" customHeight="1">
      <c r="A206" s="104"/>
      <c r="B206" s="119"/>
      <c r="C206" s="120"/>
      <c r="D206" s="121"/>
      <c r="E206" s="121"/>
      <c r="F206" s="121"/>
      <c r="G206" s="121"/>
      <c r="H206" s="121"/>
      <c r="I206" s="117"/>
      <c r="J206" s="121"/>
      <c r="K206" s="118"/>
      <c r="L206" s="122"/>
      <c r="M206" s="118"/>
      <c r="N206" s="104"/>
    </row>
    <row r="207" spans="1:14" ht="112.5" customHeight="1">
      <c r="A207" s="104"/>
      <c r="B207" s="119"/>
      <c r="C207" s="120"/>
      <c r="D207" s="121"/>
      <c r="E207" s="121"/>
      <c r="F207" s="121"/>
      <c r="G207" s="121"/>
      <c r="H207" s="121"/>
      <c r="I207" s="117"/>
      <c r="J207" s="121"/>
      <c r="K207" s="118"/>
      <c r="L207" s="122"/>
      <c r="M207" s="118"/>
      <c r="N207" s="104"/>
    </row>
    <row r="208" spans="1:14" ht="75" customHeight="1">
      <c r="A208" s="104"/>
      <c r="B208" s="119"/>
      <c r="C208" s="120"/>
      <c r="D208" s="121"/>
      <c r="E208" s="121"/>
      <c r="F208" s="121"/>
      <c r="G208" s="121"/>
      <c r="H208" s="121"/>
      <c r="I208" s="117"/>
      <c r="J208" s="121"/>
      <c r="K208" s="118"/>
      <c r="L208" s="122"/>
      <c r="M208" s="118"/>
      <c r="N208" s="104"/>
    </row>
    <row r="209" spans="1:14" ht="37.5" customHeight="1">
      <c r="A209" s="104"/>
      <c r="B209" s="119"/>
      <c r="C209" s="120"/>
      <c r="D209" s="121"/>
      <c r="E209" s="121"/>
      <c r="F209" s="121"/>
      <c r="G209" s="121"/>
      <c r="H209" s="121"/>
      <c r="I209" s="117"/>
      <c r="J209" s="121"/>
      <c r="K209" s="118"/>
      <c r="L209" s="122"/>
      <c r="M209" s="118"/>
      <c r="N209" s="104"/>
    </row>
    <row r="210" spans="1:14" ht="93.75" customHeight="1">
      <c r="A210" s="104"/>
      <c r="B210" s="119"/>
      <c r="C210" s="120"/>
      <c r="D210" s="121"/>
      <c r="E210" s="121"/>
      <c r="F210" s="121"/>
      <c r="G210" s="121"/>
      <c r="H210" s="121"/>
      <c r="I210" s="117"/>
      <c r="J210" s="121"/>
      <c r="K210" s="122"/>
      <c r="L210" s="122"/>
      <c r="M210" s="118"/>
      <c r="N210" s="104"/>
    </row>
    <row r="211" spans="1:14" ht="56.25" customHeight="1">
      <c r="A211" s="104"/>
      <c r="B211" s="119"/>
      <c r="C211" s="120"/>
      <c r="D211" s="121"/>
      <c r="E211" s="121"/>
      <c r="F211" s="121"/>
      <c r="G211" s="121"/>
      <c r="H211" s="121"/>
      <c r="I211" s="117"/>
      <c r="J211" s="121"/>
      <c r="K211" s="122"/>
      <c r="L211" s="122"/>
      <c r="M211" s="118"/>
      <c r="N211" s="104"/>
    </row>
    <row r="212" spans="1:14" ht="56.25" customHeight="1">
      <c r="A212" s="104"/>
      <c r="B212" s="119"/>
      <c r="C212" s="120"/>
      <c r="D212" s="121"/>
      <c r="E212" s="121"/>
      <c r="F212" s="121"/>
      <c r="G212" s="121"/>
      <c r="H212" s="121"/>
      <c r="I212" s="117"/>
      <c r="J212" s="121"/>
      <c r="K212" s="122"/>
      <c r="L212" s="122"/>
      <c r="M212" s="118"/>
      <c r="N212" s="104"/>
    </row>
    <row r="213" spans="1:14" ht="112.5" customHeight="1">
      <c r="A213" s="104"/>
      <c r="B213" s="119"/>
      <c r="C213" s="120"/>
      <c r="D213" s="121"/>
      <c r="E213" s="121"/>
      <c r="F213" s="121"/>
      <c r="G213" s="121"/>
      <c r="H213" s="121"/>
      <c r="I213" s="117"/>
      <c r="J213" s="121"/>
      <c r="K213" s="122"/>
      <c r="L213" s="122"/>
      <c r="M213" s="118"/>
      <c r="N213" s="104"/>
    </row>
    <row r="214" spans="1:14" ht="75" customHeight="1">
      <c r="A214" s="104"/>
      <c r="B214" s="119"/>
      <c r="C214" s="120"/>
      <c r="D214" s="121"/>
      <c r="E214" s="121"/>
      <c r="F214" s="121"/>
      <c r="G214" s="121"/>
      <c r="H214" s="121"/>
      <c r="I214" s="117"/>
      <c r="J214" s="121"/>
      <c r="K214" s="122"/>
      <c r="L214" s="122"/>
      <c r="M214" s="118"/>
      <c r="N214" s="104"/>
    </row>
    <row r="215" spans="1:14" ht="37.5" customHeight="1">
      <c r="A215" s="104"/>
      <c r="B215" s="119"/>
      <c r="C215" s="120"/>
      <c r="D215" s="121"/>
      <c r="E215" s="121"/>
      <c r="F215" s="121"/>
      <c r="G215" s="121"/>
      <c r="H215" s="121"/>
      <c r="I215" s="117"/>
      <c r="J215" s="121"/>
      <c r="K215" s="122"/>
      <c r="L215" s="122"/>
      <c r="M215" s="118"/>
      <c r="N215" s="104"/>
    </row>
    <row r="216" spans="1:14" ht="37.5" customHeight="1">
      <c r="A216" s="104"/>
      <c r="B216" s="119"/>
      <c r="C216" s="120"/>
      <c r="D216" s="121"/>
      <c r="E216" s="121"/>
      <c r="F216" s="121"/>
      <c r="G216" s="121"/>
      <c r="H216" s="121"/>
      <c r="I216" s="117"/>
      <c r="J216" s="121"/>
      <c r="K216" s="122"/>
      <c r="L216" s="122"/>
      <c r="M216" s="118"/>
      <c r="N216" s="104"/>
    </row>
    <row r="217" spans="1:14" ht="150" customHeight="1">
      <c r="A217" s="104"/>
      <c r="B217" s="119"/>
      <c r="C217" s="120"/>
      <c r="D217" s="121"/>
      <c r="E217" s="121"/>
      <c r="F217" s="121"/>
      <c r="G217" s="121"/>
      <c r="H217" s="121"/>
      <c r="I217" s="117"/>
      <c r="J217" s="121"/>
      <c r="K217" s="122"/>
      <c r="L217" s="122"/>
      <c r="M217" s="118"/>
      <c r="N217" s="104"/>
    </row>
    <row r="218" spans="1:14" ht="37.5" customHeight="1">
      <c r="A218" s="104"/>
      <c r="B218" s="119"/>
      <c r="C218" s="120"/>
      <c r="D218" s="121"/>
      <c r="E218" s="121"/>
      <c r="F218" s="121"/>
      <c r="G218" s="121"/>
      <c r="H218" s="121"/>
      <c r="I218" s="117"/>
      <c r="J218" s="121"/>
      <c r="K218" s="122"/>
      <c r="L218" s="122"/>
      <c r="M218" s="118"/>
      <c r="N218" s="104"/>
    </row>
    <row r="219" spans="1:14" ht="37.5" customHeight="1">
      <c r="A219" s="104"/>
      <c r="B219" s="119"/>
      <c r="C219" s="120"/>
      <c r="D219" s="121"/>
      <c r="E219" s="121"/>
      <c r="F219" s="121"/>
      <c r="G219" s="121"/>
      <c r="H219" s="121"/>
      <c r="I219" s="117"/>
      <c r="J219" s="121"/>
      <c r="K219" s="122"/>
      <c r="L219" s="122"/>
      <c r="M219" s="118"/>
      <c r="N219" s="104"/>
    </row>
    <row r="220" spans="1:14" ht="75" customHeight="1">
      <c r="A220" s="104"/>
      <c r="B220" s="119"/>
      <c r="C220" s="120"/>
      <c r="D220" s="121"/>
      <c r="E220" s="121"/>
      <c r="F220" s="121"/>
      <c r="G220" s="121"/>
      <c r="H220" s="121"/>
      <c r="I220" s="117"/>
      <c r="J220" s="121"/>
      <c r="K220" s="122"/>
      <c r="L220" s="122"/>
      <c r="M220" s="118"/>
      <c r="N220" s="104"/>
    </row>
    <row r="221" spans="1:14" ht="93.75" customHeight="1">
      <c r="A221" s="104"/>
      <c r="B221" s="119"/>
      <c r="C221" s="120"/>
      <c r="D221" s="121"/>
      <c r="E221" s="121"/>
      <c r="F221" s="121"/>
      <c r="G221" s="121"/>
      <c r="H221" s="121"/>
      <c r="I221" s="117"/>
      <c r="J221" s="121"/>
      <c r="K221" s="122"/>
      <c r="L221" s="122"/>
      <c r="M221" s="118"/>
      <c r="N221" s="104"/>
    </row>
    <row r="222" spans="1:14" ht="56.25" customHeight="1">
      <c r="A222" s="104"/>
      <c r="B222" s="119"/>
      <c r="C222" s="120"/>
      <c r="D222" s="121"/>
      <c r="E222" s="121"/>
      <c r="F222" s="121"/>
      <c r="G222" s="121"/>
      <c r="H222" s="121"/>
      <c r="I222" s="117"/>
      <c r="J222" s="121"/>
      <c r="K222" s="122"/>
      <c r="L222" s="122"/>
      <c r="M222" s="118"/>
      <c r="N222" s="104"/>
    </row>
    <row r="223" spans="1:14" ht="75" customHeight="1">
      <c r="A223" s="104"/>
      <c r="B223" s="119"/>
      <c r="C223" s="120"/>
      <c r="D223" s="121"/>
      <c r="E223" s="121"/>
      <c r="F223" s="121"/>
      <c r="G223" s="121"/>
      <c r="H223" s="121"/>
      <c r="I223" s="117"/>
      <c r="J223" s="121"/>
      <c r="K223" s="122"/>
      <c r="L223" s="122"/>
      <c r="M223" s="118"/>
      <c r="N223" s="104"/>
    </row>
    <row r="224" spans="1:14" ht="75" customHeight="1">
      <c r="A224" s="104"/>
      <c r="B224" s="119"/>
      <c r="C224" s="120"/>
      <c r="D224" s="121"/>
      <c r="E224" s="121"/>
      <c r="F224" s="121"/>
      <c r="G224" s="121"/>
      <c r="H224" s="121"/>
      <c r="I224" s="117"/>
      <c r="J224" s="121"/>
      <c r="K224" s="122"/>
      <c r="L224" s="122"/>
      <c r="M224" s="118"/>
      <c r="N224" s="104"/>
    </row>
    <row r="225" spans="1:14" ht="131.25" customHeight="1">
      <c r="A225" s="104"/>
      <c r="B225" s="119"/>
      <c r="C225" s="120"/>
      <c r="D225" s="121"/>
      <c r="E225" s="121"/>
      <c r="F225" s="121"/>
      <c r="G225" s="121"/>
      <c r="H225" s="121"/>
      <c r="I225" s="117"/>
      <c r="J225" s="121"/>
      <c r="K225" s="122"/>
      <c r="L225" s="122"/>
      <c r="M225" s="118"/>
      <c r="N225" s="104"/>
    </row>
    <row r="226" spans="1:14" ht="75" customHeight="1">
      <c r="A226" s="104"/>
      <c r="B226" s="119"/>
      <c r="C226" s="120"/>
      <c r="D226" s="121"/>
      <c r="E226" s="121"/>
      <c r="F226" s="121"/>
      <c r="G226" s="121"/>
      <c r="H226" s="121"/>
      <c r="I226" s="117"/>
      <c r="J226" s="121"/>
      <c r="K226" s="122"/>
      <c r="L226" s="122"/>
      <c r="M226" s="118"/>
      <c r="N226" s="104"/>
    </row>
    <row r="227" spans="1:14" ht="93.75" customHeight="1">
      <c r="A227" s="104"/>
      <c r="B227" s="119"/>
      <c r="C227" s="120"/>
      <c r="D227" s="121"/>
      <c r="E227" s="121"/>
      <c r="F227" s="121"/>
      <c r="G227" s="121"/>
      <c r="H227" s="121"/>
      <c r="I227" s="117"/>
      <c r="J227" s="121"/>
      <c r="K227" s="122"/>
      <c r="L227" s="122"/>
      <c r="M227" s="118"/>
      <c r="N227" s="104"/>
    </row>
    <row r="228" spans="1:14" ht="75" customHeight="1">
      <c r="A228" s="104"/>
      <c r="B228" s="119"/>
      <c r="C228" s="120"/>
      <c r="D228" s="121"/>
      <c r="E228" s="121"/>
      <c r="F228" s="121"/>
      <c r="G228" s="121"/>
      <c r="H228" s="121"/>
      <c r="I228" s="117"/>
      <c r="J228" s="121"/>
      <c r="K228" s="122"/>
      <c r="L228" s="122"/>
      <c r="M228" s="118"/>
      <c r="N228" s="104"/>
    </row>
    <row r="229" spans="1:14" ht="37.5" customHeight="1">
      <c r="A229" s="104"/>
      <c r="B229" s="119"/>
      <c r="C229" s="120"/>
      <c r="D229" s="121"/>
      <c r="E229" s="121"/>
      <c r="F229" s="121"/>
      <c r="G229" s="121"/>
      <c r="H229" s="121"/>
      <c r="I229" s="117"/>
      <c r="J229" s="121"/>
      <c r="K229" s="122"/>
      <c r="L229" s="122"/>
      <c r="M229" s="118"/>
      <c r="N229" s="104"/>
    </row>
    <row r="230" spans="1:14" ht="112.5" customHeight="1">
      <c r="A230" s="104"/>
      <c r="B230" s="119"/>
      <c r="C230" s="120"/>
      <c r="D230" s="121"/>
      <c r="E230" s="121"/>
      <c r="F230" s="121"/>
      <c r="G230" s="121"/>
      <c r="H230" s="121"/>
      <c r="I230" s="117"/>
      <c r="J230" s="121"/>
      <c r="K230" s="122"/>
      <c r="L230" s="122"/>
      <c r="M230" s="118"/>
      <c r="N230" s="104"/>
    </row>
    <row r="231" spans="1:14" ht="75" customHeight="1">
      <c r="A231" s="104"/>
      <c r="B231" s="119"/>
      <c r="C231" s="120"/>
      <c r="D231" s="121"/>
      <c r="E231" s="121"/>
      <c r="F231" s="121"/>
      <c r="G231" s="121"/>
      <c r="H231" s="121"/>
      <c r="I231" s="117"/>
      <c r="J231" s="121"/>
      <c r="K231" s="122"/>
      <c r="L231" s="122"/>
      <c r="M231" s="118"/>
      <c r="N231" s="104"/>
    </row>
    <row r="232" spans="1:14" ht="56.25" customHeight="1">
      <c r="A232" s="104"/>
      <c r="B232" s="119"/>
      <c r="C232" s="120"/>
      <c r="D232" s="121"/>
      <c r="E232" s="121"/>
      <c r="F232" s="121"/>
      <c r="G232" s="121"/>
      <c r="H232" s="121"/>
      <c r="I232" s="117"/>
      <c r="J232" s="121"/>
      <c r="K232" s="122"/>
      <c r="L232" s="122"/>
      <c r="M232" s="118"/>
      <c r="N232" s="104"/>
    </row>
    <row r="233" spans="1:14" ht="75" customHeight="1">
      <c r="A233" s="104"/>
      <c r="B233" s="119"/>
      <c r="C233" s="120"/>
      <c r="D233" s="121"/>
      <c r="E233" s="121"/>
      <c r="F233" s="121"/>
      <c r="G233" s="121"/>
      <c r="H233" s="121"/>
      <c r="I233" s="117"/>
      <c r="J233" s="121"/>
      <c r="K233" s="122"/>
      <c r="L233" s="122"/>
      <c r="M233" s="118"/>
      <c r="N233" s="104"/>
    </row>
    <row r="234" spans="1:14" ht="75" customHeight="1">
      <c r="A234" s="104"/>
      <c r="B234" s="119"/>
      <c r="C234" s="120"/>
      <c r="D234" s="121"/>
      <c r="E234" s="121"/>
      <c r="F234" s="121"/>
      <c r="G234" s="121"/>
      <c r="H234" s="121"/>
      <c r="I234" s="117"/>
      <c r="J234" s="121"/>
      <c r="K234" s="122"/>
      <c r="L234" s="122"/>
      <c r="M234" s="118"/>
      <c r="N234" s="104"/>
    </row>
    <row r="235" spans="1:14" ht="75" customHeight="1">
      <c r="A235" s="104"/>
      <c r="B235" s="119"/>
      <c r="C235" s="120"/>
      <c r="D235" s="121"/>
      <c r="E235" s="121"/>
      <c r="F235" s="121"/>
      <c r="G235" s="121"/>
      <c r="H235" s="121"/>
      <c r="I235" s="117"/>
      <c r="J235" s="121"/>
      <c r="K235" s="122"/>
      <c r="L235" s="122"/>
      <c r="M235" s="118"/>
      <c r="N235" s="104"/>
    </row>
    <row r="236" spans="1:14" ht="112.5" customHeight="1">
      <c r="A236" s="104"/>
      <c r="B236" s="119"/>
      <c r="C236" s="120"/>
      <c r="D236" s="121"/>
      <c r="E236" s="121"/>
      <c r="F236" s="121"/>
      <c r="G236" s="121"/>
      <c r="H236" s="121"/>
      <c r="I236" s="117"/>
      <c r="J236" s="121"/>
      <c r="K236" s="122"/>
      <c r="L236" s="122"/>
      <c r="M236" s="118"/>
      <c r="N236" s="104"/>
    </row>
    <row r="237" spans="1:14" ht="75" customHeight="1">
      <c r="A237" s="104"/>
      <c r="B237" s="119"/>
      <c r="C237" s="120"/>
      <c r="D237" s="121"/>
      <c r="E237" s="121"/>
      <c r="F237" s="121"/>
      <c r="G237" s="121"/>
      <c r="H237" s="121"/>
      <c r="I237" s="117"/>
      <c r="J237" s="121"/>
      <c r="K237" s="122"/>
      <c r="L237" s="122"/>
      <c r="M237" s="118"/>
      <c r="N237" s="104"/>
    </row>
    <row r="238" spans="1:14" ht="75" customHeight="1">
      <c r="A238" s="104"/>
      <c r="B238" s="119"/>
      <c r="C238" s="120"/>
      <c r="D238" s="121"/>
      <c r="E238" s="121"/>
      <c r="F238" s="121"/>
      <c r="G238" s="121"/>
      <c r="H238" s="121"/>
      <c r="I238" s="117"/>
      <c r="J238" s="121"/>
      <c r="K238" s="122"/>
      <c r="L238" s="122"/>
      <c r="M238" s="118"/>
      <c r="N238" s="104"/>
    </row>
    <row r="239" spans="1:14" ht="56.25" customHeight="1">
      <c r="A239" s="104"/>
      <c r="B239" s="119"/>
      <c r="C239" s="120"/>
      <c r="D239" s="121"/>
      <c r="E239" s="121"/>
      <c r="F239" s="121"/>
      <c r="G239" s="121"/>
      <c r="H239" s="121"/>
      <c r="I239" s="117"/>
      <c r="J239" s="121"/>
      <c r="K239" s="122"/>
      <c r="L239" s="122"/>
      <c r="M239" s="118"/>
      <c r="N239" s="104"/>
    </row>
    <row r="240" spans="1:14" ht="56.25" customHeight="1">
      <c r="A240" s="104"/>
      <c r="B240" s="119"/>
      <c r="C240" s="120"/>
      <c r="D240" s="121"/>
      <c r="E240" s="121"/>
      <c r="F240" s="121"/>
      <c r="G240" s="121"/>
      <c r="H240" s="121"/>
      <c r="I240" s="117"/>
      <c r="J240" s="121"/>
      <c r="K240" s="122"/>
      <c r="L240" s="122"/>
      <c r="M240" s="118"/>
      <c r="N240" s="104"/>
    </row>
    <row r="241" spans="1:14" ht="112.5" customHeight="1">
      <c r="A241" s="104"/>
      <c r="B241" s="119"/>
      <c r="C241" s="120"/>
      <c r="D241" s="121"/>
      <c r="E241" s="121"/>
      <c r="F241" s="121"/>
      <c r="G241" s="121"/>
      <c r="H241" s="121"/>
      <c r="I241" s="117"/>
      <c r="J241" s="121"/>
      <c r="K241" s="122"/>
      <c r="L241" s="122"/>
      <c r="M241" s="118"/>
      <c r="N241" s="104"/>
    </row>
    <row r="242" spans="1:14" ht="37.5" customHeight="1">
      <c r="A242" s="104"/>
      <c r="B242" s="119"/>
      <c r="C242" s="120"/>
      <c r="D242" s="121"/>
      <c r="E242" s="121"/>
      <c r="F242" s="121"/>
      <c r="G242" s="121"/>
      <c r="H242" s="121"/>
      <c r="I242" s="117"/>
      <c r="J242" s="121"/>
      <c r="K242" s="122"/>
      <c r="L242" s="122"/>
      <c r="M242" s="118"/>
      <c r="N242" s="104"/>
    </row>
    <row r="243" spans="1:14" ht="75" customHeight="1">
      <c r="A243" s="104"/>
      <c r="B243" s="119"/>
      <c r="C243" s="120"/>
      <c r="D243" s="121"/>
      <c r="E243" s="121"/>
      <c r="F243" s="121"/>
      <c r="G243" s="121"/>
      <c r="H243" s="121"/>
      <c r="I243" s="117"/>
      <c r="J243" s="121"/>
      <c r="K243" s="122"/>
      <c r="L243" s="122"/>
      <c r="M243" s="118"/>
      <c r="N243" s="104"/>
    </row>
    <row r="244" spans="1:14" ht="37.5" customHeight="1">
      <c r="A244" s="104"/>
      <c r="B244" s="119"/>
      <c r="C244" s="120"/>
      <c r="D244" s="121"/>
      <c r="E244" s="121"/>
      <c r="F244" s="121"/>
      <c r="G244" s="121"/>
      <c r="H244" s="121"/>
      <c r="I244" s="117"/>
      <c r="J244" s="121"/>
      <c r="K244" s="122"/>
      <c r="L244" s="122"/>
      <c r="M244" s="118"/>
      <c r="N244" s="104"/>
    </row>
    <row r="245" spans="1:14" ht="75" customHeight="1">
      <c r="A245" s="104"/>
      <c r="B245" s="119"/>
      <c r="C245" s="120"/>
      <c r="D245" s="121"/>
      <c r="E245" s="121"/>
      <c r="F245" s="121"/>
      <c r="G245" s="121"/>
      <c r="H245" s="121"/>
      <c r="I245" s="117"/>
      <c r="J245" s="121"/>
      <c r="K245" s="122"/>
      <c r="L245" s="122"/>
      <c r="M245" s="118"/>
      <c r="N245" s="104"/>
    </row>
    <row r="246" spans="1:14" ht="37.5" customHeight="1">
      <c r="A246" s="104"/>
      <c r="B246" s="119"/>
      <c r="C246" s="120"/>
      <c r="D246" s="121"/>
      <c r="E246" s="121"/>
      <c r="F246" s="121"/>
      <c r="G246" s="121"/>
      <c r="H246" s="121"/>
      <c r="I246" s="117"/>
      <c r="J246" s="121"/>
      <c r="K246" s="122"/>
      <c r="L246" s="122"/>
      <c r="M246" s="118"/>
      <c r="N246" s="104"/>
    </row>
    <row r="247" spans="1:14" ht="112.5" customHeight="1">
      <c r="A247" s="104"/>
      <c r="B247" s="119" t="s">
        <v>12</v>
      </c>
      <c r="C247" s="120"/>
      <c r="D247" s="121"/>
      <c r="E247" s="121"/>
      <c r="F247" s="121"/>
      <c r="G247" s="121"/>
      <c r="H247" s="121"/>
      <c r="I247" s="117"/>
      <c r="J247" s="121"/>
      <c r="K247" s="122"/>
      <c r="L247" s="122"/>
      <c r="M247" s="118"/>
      <c r="N247" s="104"/>
    </row>
    <row r="248" spans="1:14" ht="37.5" customHeight="1">
      <c r="A248" s="104"/>
      <c r="B248" s="119"/>
      <c r="C248" s="120"/>
      <c r="D248" s="121"/>
      <c r="E248" s="121"/>
      <c r="F248" s="121"/>
      <c r="G248" s="121"/>
      <c r="H248" s="121"/>
      <c r="I248" s="117"/>
      <c r="J248" s="121"/>
      <c r="K248" s="122"/>
      <c r="L248" s="122"/>
      <c r="M248" s="118"/>
      <c r="N248" s="104"/>
    </row>
    <row r="249" spans="1:14" ht="75" customHeight="1">
      <c r="A249" s="104"/>
      <c r="B249" s="119"/>
      <c r="C249" s="120"/>
      <c r="D249" s="121"/>
      <c r="E249" s="121"/>
      <c r="F249" s="121"/>
      <c r="G249" s="121"/>
      <c r="H249" s="121"/>
      <c r="I249" s="117"/>
      <c r="J249" s="121"/>
      <c r="K249" s="122"/>
      <c r="L249" s="122"/>
      <c r="M249" s="118"/>
      <c r="N249" s="104"/>
    </row>
    <row r="250" spans="1:14" ht="93.75" customHeight="1">
      <c r="A250" s="104"/>
      <c r="B250" s="119"/>
      <c r="C250" s="120"/>
      <c r="D250" s="121"/>
      <c r="E250" s="121"/>
      <c r="F250" s="121"/>
      <c r="G250" s="121"/>
      <c r="H250" s="121"/>
      <c r="I250" s="117"/>
      <c r="J250" s="121"/>
      <c r="K250" s="122"/>
      <c r="L250" s="122"/>
      <c r="M250" s="118"/>
      <c r="N250" s="104"/>
    </row>
    <row r="251" spans="1:14" ht="75" customHeight="1">
      <c r="A251" s="104"/>
      <c r="B251" s="119"/>
      <c r="C251" s="120"/>
      <c r="D251" s="121"/>
      <c r="E251" s="121"/>
      <c r="F251" s="121"/>
      <c r="G251" s="121"/>
      <c r="H251" s="121"/>
      <c r="I251" s="117"/>
      <c r="J251" s="121"/>
      <c r="K251" s="122"/>
      <c r="L251" s="122"/>
      <c r="M251" s="118"/>
      <c r="N251" s="104"/>
    </row>
    <row r="252" spans="1:14" ht="93.75" customHeight="1">
      <c r="A252" s="104"/>
      <c r="B252" s="119"/>
      <c r="C252" s="120"/>
      <c r="D252" s="121"/>
      <c r="E252" s="121"/>
      <c r="F252" s="121"/>
      <c r="G252" s="121"/>
      <c r="H252" s="121"/>
      <c r="I252" s="117"/>
      <c r="J252" s="121"/>
      <c r="K252" s="122"/>
      <c r="L252" s="122"/>
      <c r="M252" s="118"/>
      <c r="N252" s="104"/>
    </row>
    <row r="253" spans="1:14" ht="75" customHeight="1">
      <c r="A253" s="104"/>
      <c r="B253" s="119"/>
      <c r="C253" s="120"/>
      <c r="D253" s="121"/>
      <c r="E253" s="121"/>
      <c r="F253" s="121"/>
      <c r="G253" s="121"/>
      <c r="H253" s="121"/>
      <c r="I253" s="117"/>
      <c r="J253" s="121"/>
      <c r="K253" s="122"/>
      <c r="L253" s="122"/>
      <c r="M253" s="118"/>
      <c r="N253" s="104"/>
    </row>
    <row r="254" spans="1:14" ht="75" customHeight="1">
      <c r="A254" s="104"/>
      <c r="B254" s="119"/>
      <c r="C254" s="120"/>
      <c r="D254" s="121"/>
      <c r="E254" s="121"/>
      <c r="F254" s="121"/>
      <c r="G254" s="121"/>
      <c r="H254" s="121"/>
      <c r="I254" s="117"/>
      <c r="J254" s="121"/>
      <c r="K254" s="122"/>
      <c r="L254" s="122"/>
      <c r="M254" s="118"/>
      <c r="N254" s="104"/>
    </row>
    <row r="255" spans="1:14" ht="37.5" customHeight="1">
      <c r="A255" s="104"/>
      <c r="B255" s="119"/>
      <c r="C255" s="120"/>
      <c r="D255" s="121"/>
      <c r="E255" s="121"/>
      <c r="F255" s="121"/>
      <c r="G255" s="121"/>
      <c r="H255" s="121"/>
      <c r="I255" s="117"/>
      <c r="J255" s="121"/>
      <c r="K255" s="122"/>
      <c r="L255" s="122"/>
      <c r="M255" s="118"/>
      <c r="N255" s="104"/>
    </row>
    <row r="256" spans="1:14" ht="150" customHeight="1">
      <c r="A256" s="104"/>
      <c r="B256" s="119"/>
      <c r="C256" s="120"/>
      <c r="D256" s="121"/>
      <c r="E256" s="121"/>
      <c r="F256" s="121"/>
      <c r="G256" s="121"/>
      <c r="H256" s="121"/>
      <c r="I256" s="117"/>
      <c r="J256" s="121"/>
      <c r="K256" s="122"/>
      <c r="L256" s="122"/>
      <c r="M256" s="118"/>
      <c r="N256" s="104"/>
    </row>
    <row r="257" spans="1:14" ht="75" customHeight="1">
      <c r="A257" s="104"/>
      <c r="B257" s="119"/>
      <c r="C257" s="120"/>
      <c r="D257" s="121"/>
      <c r="E257" s="121"/>
      <c r="F257" s="121"/>
      <c r="G257" s="121"/>
      <c r="H257" s="121"/>
      <c r="I257" s="117"/>
      <c r="J257" s="121"/>
      <c r="K257" s="122"/>
      <c r="L257" s="122"/>
      <c r="M257" s="118"/>
      <c r="N257" s="104"/>
    </row>
    <row r="258" spans="1:14" ht="75" customHeight="1">
      <c r="A258" s="104"/>
      <c r="B258" s="119"/>
      <c r="C258" s="120"/>
      <c r="D258" s="121"/>
      <c r="E258" s="121"/>
      <c r="F258" s="121"/>
      <c r="G258" s="121"/>
      <c r="H258" s="121"/>
      <c r="I258" s="117"/>
      <c r="J258" s="121"/>
      <c r="K258" s="122"/>
      <c r="L258" s="122"/>
      <c r="M258" s="118"/>
      <c r="N258" s="104"/>
    </row>
    <row r="259" spans="1:14" ht="75" customHeight="1">
      <c r="A259" s="104"/>
      <c r="B259" s="119"/>
      <c r="C259" s="120"/>
      <c r="D259" s="121"/>
      <c r="E259" s="121"/>
      <c r="F259" s="121"/>
      <c r="G259" s="121"/>
      <c r="H259" s="121"/>
      <c r="I259" s="117"/>
      <c r="J259" s="121"/>
      <c r="K259" s="122"/>
      <c r="L259" s="122"/>
      <c r="M259" s="118"/>
      <c r="N259" s="104"/>
    </row>
    <row r="260" spans="1:14" ht="75" customHeight="1">
      <c r="A260" s="104"/>
      <c r="B260" s="119"/>
      <c r="C260" s="120"/>
      <c r="D260" s="121"/>
      <c r="E260" s="121"/>
      <c r="F260" s="121"/>
      <c r="G260" s="121"/>
      <c r="H260" s="121"/>
      <c r="I260" s="117"/>
      <c r="J260" s="121"/>
      <c r="K260" s="122"/>
      <c r="L260" s="122"/>
      <c r="M260" s="118"/>
      <c r="N260" s="104"/>
    </row>
    <row r="261" spans="1:14" ht="75" customHeight="1">
      <c r="A261" s="104"/>
      <c r="B261" s="119"/>
      <c r="C261" s="120"/>
      <c r="D261" s="121"/>
      <c r="E261" s="121"/>
      <c r="F261" s="121"/>
      <c r="G261" s="121"/>
      <c r="H261" s="121"/>
      <c r="I261" s="117"/>
      <c r="J261" s="121"/>
      <c r="K261" s="122"/>
      <c r="L261" s="122"/>
      <c r="M261" s="118"/>
      <c r="N261" s="104"/>
    </row>
    <row r="262" spans="1:14" ht="75" customHeight="1">
      <c r="A262" s="104"/>
      <c r="B262" s="119"/>
      <c r="C262" s="120"/>
      <c r="D262" s="121"/>
      <c r="E262" s="121"/>
      <c r="F262" s="121"/>
      <c r="G262" s="121"/>
      <c r="H262" s="121"/>
      <c r="I262" s="117"/>
      <c r="J262" s="121"/>
      <c r="K262" s="122"/>
      <c r="L262" s="122"/>
      <c r="M262" s="118"/>
      <c r="N262" s="104"/>
    </row>
    <row r="263" spans="1:14" ht="56.25" customHeight="1">
      <c r="A263" s="104"/>
      <c r="B263" s="119"/>
      <c r="C263" s="120"/>
      <c r="D263" s="121"/>
      <c r="E263" s="121"/>
      <c r="F263" s="121"/>
      <c r="G263" s="121"/>
      <c r="H263" s="121"/>
      <c r="I263" s="117"/>
      <c r="J263" s="121"/>
      <c r="K263" s="122"/>
      <c r="L263" s="122"/>
      <c r="M263" s="118"/>
      <c r="N263" s="104"/>
    </row>
    <row r="264" spans="1:14" ht="75" customHeight="1">
      <c r="A264" s="104"/>
      <c r="B264" s="119"/>
      <c r="C264" s="120"/>
      <c r="D264" s="121"/>
      <c r="E264" s="121"/>
      <c r="F264" s="121"/>
      <c r="G264" s="121"/>
      <c r="H264" s="121"/>
      <c r="I264" s="117"/>
      <c r="J264" s="121"/>
      <c r="K264" s="122"/>
      <c r="L264" s="122"/>
      <c r="M264" s="118"/>
      <c r="N264" s="104"/>
    </row>
    <row r="265" spans="1:14" ht="56.25" customHeight="1">
      <c r="A265" s="104"/>
      <c r="B265" s="119"/>
      <c r="C265" s="120"/>
      <c r="D265" s="121"/>
      <c r="E265" s="121"/>
      <c r="F265" s="121"/>
      <c r="G265" s="121"/>
      <c r="H265" s="121"/>
      <c r="I265" s="117"/>
      <c r="J265" s="121"/>
      <c r="K265" s="122"/>
      <c r="L265" s="122"/>
      <c r="M265" s="118"/>
      <c r="N265" s="104"/>
    </row>
    <row r="266" spans="1:14" ht="75" customHeight="1">
      <c r="A266" s="104"/>
      <c r="B266" s="119"/>
      <c r="C266" s="120"/>
      <c r="D266" s="121"/>
      <c r="E266" s="121"/>
      <c r="F266" s="121"/>
      <c r="G266" s="121"/>
      <c r="H266" s="121"/>
      <c r="I266" s="117"/>
      <c r="J266" s="121"/>
      <c r="K266" s="122"/>
      <c r="L266" s="122"/>
      <c r="M266" s="118"/>
      <c r="N266" s="104"/>
    </row>
    <row r="267" spans="1:14" ht="37.5" customHeight="1">
      <c r="A267" s="104"/>
      <c r="B267" s="119"/>
      <c r="C267" s="120"/>
      <c r="D267" s="121"/>
      <c r="E267" s="121"/>
      <c r="F267" s="121"/>
      <c r="G267" s="121"/>
      <c r="H267" s="121"/>
      <c r="I267" s="117"/>
      <c r="J267" s="121"/>
      <c r="K267" s="122"/>
      <c r="L267" s="122"/>
      <c r="M267" s="118"/>
      <c r="N267" s="104"/>
    </row>
    <row r="268" spans="1:14" ht="75" customHeight="1">
      <c r="A268" s="104"/>
      <c r="B268" s="119"/>
      <c r="C268" s="120"/>
      <c r="D268" s="121"/>
      <c r="E268" s="121"/>
      <c r="F268" s="121"/>
      <c r="G268" s="121"/>
      <c r="H268" s="121"/>
      <c r="I268" s="117"/>
      <c r="J268" s="121"/>
      <c r="K268" s="122"/>
      <c r="L268" s="122"/>
      <c r="M268" s="118"/>
      <c r="N268" s="104"/>
    </row>
    <row r="269" spans="1:14" ht="37.5" customHeight="1">
      <c r="A269" s="104"/>
      <c r="B269" s="119"/>
      <c r="C269" s="120"/>
      <c r="D269" s="121"/>
      <c r="E269" s="121"/>
      <c r="F269" s="121"/>
      <c r="G269" s="121"/>
      <c r="H269" s="121"/>
      <c r="I269" s="117"/>
      <c r="J269" s="121"/>
      <c r="K269" s="122"/>
      <c r="L269" s="122"/>
      <c r="M269" s="118"/>
      <c r="N269" s="104"/>
    </row>
    <row r="270" spans="1:14" ht="150" customHeight="1">
      <c r="A270" s="104"/>
      <c r="B270" s="119"/>
      <c r="C270" s="120"/>
      <c r="D270" s="121"/>
      <c r="E270" s="121"/>
      <c r="F270" s="121"/>
      <c r="G270" s="121"/>
      <c r="H270" s="121"/>
      <c r="I270" s="117"/>
      <c r="J270" s="121"/>
      <c r="K270" s="122"/>
      <c r="L270" s="122"/>
      <c r="M270" s="118"/>
      <c r="N270" s="104"/>
    </row>
    <row r="271" spans="1:14" ht="37.5" customHeight="1">
      <c r="A271" s="104"/>
      <c r="B271" s="119"/>
      <c r="C271" s="120"/>
      <c r="D271" s="121"/>
      <c r="E271" s="121"/>
      <c r="F271" s="121"/>
      <c r="G271" s="121"/>
      <c r="H271" s="121"/>
      <c r="I271" s="117"/>
      <c r="J271" s="121"/>
      <c r="K271" s="122"/>
      <c r="L271" s="122"/>
      <c r="M271" s="118"/>
      <c r="N271" s="104"/>
    </row>
    <row r="272" spans="1:14" ht="75" customHeight="1">
      <c r="A272" s="104"/>
      <c r="B272" s="119"/>
      <c r="C272" s="120"/>
      <c r="D272" s="121"/>
      <c r="E272" s="121"/>
      <c r="F272" s="121"/>
      <c r="G272" s="121"/>
      <c r="H272" s="121"/>
      <c r="I272" s="117"/>
      <c r="J272" s="121"/>
      <c r="K272" s="122"/>
      <c r="L272" s="122"/>
      <c r="M272" s="118"/>
      <c r="N272" s="104"/>
    </row>
    <row r="273" spans="1:14" ht="75" customHeight="1">
      <c r="A273" s="104"/>
      <c r="B273" s="119"/>
      <c r="C273" s="120"/>
      <c r="D273" s="121"/>
      <c r="E273" s="121"/>
      <c r="F273" s="121"/>
      <c r="G273" s="121"/>
      <c r="H273" s="121"/>
      <c r="I273" s="117"/>
      <c r="J273" s="121"/>
      <c r="K273" s="122"/>
      <c r="L273" s="122"/>
      <c r="M273" s="118"/>
      <c r="N273" s="104"/>
    </row>
    <row r="274" spans="1:14" ht="75" customHeight="1">
      <c r="A274" s="104"/>
      <c r="B274" s="119"/>
      <c r="C274" s="120"/>
      <c r="D274" s="121"/>
      <c r="E274" s="121"/>
      <c r="F274" s="121"/>
      <c r="G274" s="121"/>
      <c r="H274" s="121"/>
      <c r="I274" s="117"/>
      <c r="J274" s="121"/>
      <c r="K274" s="122"/>
      <c r="L274" s="122"/>
      <c r="M274" s="118"/>
      <c r="N274" s="104"/>
    </row>
    <row r="275" spans="1:14" ht="56.25" customHeight="1">
      <c r="A275" s="104"/>
      <c r="B275" s="119"/>
      <c r="C275" s="120"/>
      <c r="D275" s="121"/>
      <c r="E275" s="121"/>
      <c r="F275" s="121"/>
      <c r="G275" s="121"/>
      <c r="H275" s="121"/>
      <c r="I275" s="117"/>
      <c r="J275" s="121"/>
      <c r="K275" s="122"/>
      <c r="L275" s="122"/>
      <c r="M275" s="118"/>
      <c r="N275" s="104"/>
    </row>
    <row r="276" spans="1:14" ht="112.5" customHeight="1">
      <c r="A276" s="104"/>
      <c r="B276" s="119"/>
      <c r="C276" s="120"/>
      <c r="D276" s="121"/>
      <c r="E276" s="121"/>
      <c r="F276" s="121"/>
      <c r="G276" s="121"/>
      <c r="H276" s="121"/>
      <c r="I276" s="117"/>
      <c r="J276" s="121"/>
      <c r="K276" s="122"/>
      <c r="L276" s="122"/>
      <c r="M276" s="118"/>
      <c r="N276" s="104"/>
    </row>
    <row r="277" spans="1:14" ht="75" customHeight="1">
      <c r="A277" s="104"/>
      <c r="B277" s="119"/>
      <c r="C277" s="120"/>
      <c r="D277" s="121"/>
      <c r="E277" s="121"/>
      <c r="F277" s="121"/>
      <c r="G277" s="121"/>
      <c r="H277" s="121"/>
      <c r="I277" s="117"/>
      <c r="J277" s="121"/>
      <c r="K277" s="122"/>
      <c r="L277" s="122"/>
      <c r="M277" s="118"/>
      <c r="N277" s="104"/>
    </row>
    <row r="278" spans="1:14" ht="75" customHeight="1">
      <c r="A278" s="104"/>
      <c r="B278" s="119"/>
      <c r="C278" s="120"/>
      <c r="D278" s="121"/>
      <c r="E278" s="121"/>
      <c r="F278" s="121"/>
      <c r="G278" s="121"/>
      <c r="H278" s="121"/>
      <c r="I278" s="117"/>
      <c r="J278" s="121"/>
      <c r="K278" s="122"/>
      <c r="L278" s="122"/>
      <c r="M278" s="118"/>
      <c r="N278" s="104"/>
    </row>
    <row r="279" spans="1:14" ht="75" customHeight="1">
      <c r="A279" s="104"/>
      <c r="B279" s="119"/>
      <c r="C279" s="120"/>
      <c r="D279" s="121"/>
      <c r="E279" s="121"/>
      <c r="F279" s="121"/>
      <c r="G279" s="121"/>
      <c r="H279" s="121"/>
      <c r="I279" s="117"/>
      <c r="J279" s="121"/>
      <c r="K279" s="122"/>
      <c r="L279" s="122"/>
      <c r="M279" s="118"/>
      <c r="N279" s="104"/>
    </row>
    <row r="280" spans="1:14" ht="75" customHeight="1">
      <c r="A280" s="104"/>
      <c r="B280" s="119"/>
      <c r="C280" s="120"/>
      <c r="D280" s="121"/>
      <c r="E280" s="121"/>
      <c r="F280" s="121"/>
      <c r="G280" s="121"/>
      <c r="H280" s="121"/>
      <c r="I280" s="117"/>
      <c r="J280" s="121"/>
      <c r="K280" s="122"/>
      <c r="L280" s="122"/>
      <c r="M280" s="118"/>
      <c r="N280" s="104"/>
    </row>
    <row r="281" spans="1:14" ht="93.75" customHeight="1">
      <c r="A281" s="104"/>
      <c r="B281" s="119"/>
      <c r="C281" s="120"/>
      <c r="D281" s="121"/>
      <c r="E281" s="121"/>
      <c r="F281" s="121"/>
      <c r="G281" s="121"/>
      <c r="H281" s="121"/>
      <c r="I281" s="117"/>
      <c r="J281" s="121"/>
      <c r="K281" s="122"/>
      <c r="L281" s="122"/>
      <c r="M281" s="118"/>
      <c r="N281" s="104"/>
    </row>
    <row r="282" spans="1:14" ht="150" customHeight="1">
      <c r="A282" s="104"/>
      <c r="B282" s="119"/>
      <c r="C282" s="120"/>
      <c r="D282" s="121"/>
      <c r="E282" s="121"/>
      <c r="F282" s="121"/>
      <c r="G282" s="121"/>
      <c r="H282" s="121"/>
      <c r="I282" s="117"/>
      <c r="J282" s="121"/>
      <c r="K282" s="122"/>
      <c r="L282" s="122"/>
      <c r="M282" s="118"/>
      <c r="N282" s="104"/>
    </row>
    <row r="283" spans="1:14" ht="75" customHeight="1">
      <c r="A283" s="104"/>
      <c r="B283" s="119"/>
      <c r="C283" s="120"/>
      <c r="D283" s="121"/>
      <c r="E283" s="121"/>
      <c r="F283" s="121"/>
      <c r="G283" s="121"/>
      <c r="H283" s="121"/>
      <c r="I283" s="117"/>
      <c r="J283" s="121"/>
      <c r="K283" s="122"/>
      <c r="L283" s="122"/>
      <c r="M283" s="118"/>
      <c r="N283" s="104"/>
    </row>
    <row r="284" spans="1:14" ht="37.5" customHeight="1">
      <c r="A284" s="104"/>
      <c r="B284" s="119"/>
      <c r="C284" s="120"/>
      <c r="D284" s="121"/>
      <c r="E284" s="121"/>
      <c r="F284" s="121"/>
      <c r="G284" s="121"/>
      <c r="H284" s="121"/>
      <c r="I284" s="117"/>
      <c r="J284" s="121"/>
      <c r="K284" s="122"/>
      <c r="L284" s="122"/>
      <c r="M284" s="118"/>
      <c r="N284" s="104"/>
    </row>
    <row r="285" spans="1:14" ht="56.25" customHeight="1">
      <c r="A285" s="104"/>
      <c r="B285" s="119"/>
      <c r="C285" s="120"/>
      <c r="D285" s="121"/>
      <c r="E285" s="121"/>
      <c r="F285" s="121"/>
      <c r="G285" s="121"/>
      <c r="H285" s="121"/>
      <c r="I285" s="117"/>
      <c r="J285" s="121"/>
      <c r="K285" s="122"/>
      <c r="L285" s="122"/>
      <c r="M285" s="118"/>
      <c r="N285" s="104"/>
    </row>
    <row r="286" spans="1:14" ht="75" customHeight="1">
      <c r="A286" s="104"/>
      <c r="B286" s="119"/>
      <c r="C286" s="120"/>
      <c r="D286" s="121"/>
      <c r="E286" s="121"/>
      <c r="F286" s="121"/>
      <c r="G286" s="121"/>
      <c r="H286" s="121"/>
      <c r="I286" s="117"/>
      <c r="J286" s="121"/>
      <c r="K286" s="122"/>
      <c r="L286" s="122"/>
      <c r="M286" s="118"/>
      <c r="N286" s="104"/>
    </row>
    <row r="287" spans="1:14" ht="19.5" customHeight="1">
      <c r="A287" s="104"/>
      <c r="B287" s="119"/>
      <c r="C287" s="120"/>
      <c r="D287" s="121"/>
      <c r="E287" s="121"/>
      <c r="F287" s="121"/>
      <c r="G287" s="121"/>
      <c r="H287" s="121"/>
      <c r="I287" s="117"/>
      <c r="J287" s="121"/>
      <c r="K287" s="122"/>
      <c r="L287" s="122"/>
      <c r="M287" s="118"/>
      <c r="N287" s="104"/>
    </row>
    <row r="288" spans="1:14" ht="37.5" customHeight="1">
      <c r="A288" s="104"/>
      <c r="B288" s="119"/>
      <c r="C288" s="120"/>
      <c r="D288" s="121"/>
      <c r="E288" s="121"/>
      <c r="F288" s="121"/>
      <c r="G288" s="121"/>
      <c r="H288" s="121"/>
      <c r="I288" s="117"/>
      <c r="J288" s="121"/>
      <c r="K288" s="122"/>
      <c r="L288" s="122"/>
      <c r="M288" s="118"/>
      <c r="N288" s="104"/>
    </row>
    <row r="289" spans="1:14" ht="150" customHeight="1">
      <c r="A289" s="104"/>
      <c r="B289" s="119"/>
      <c r="C289" s="120"/>
      <c r="D289" s="121"/>
      <c r="E289" s="121"/>
      <c r="F289" s="121"/>
      <c r="G289" s="121"/>
      <c r="H289" s="121"/>
      <c r="I289" s="117"/>
      <c r="J289" s="121"/>
      <c r="K289" s="122"/>
      <c r="L289" s="122"/>
      <c r="M289" s="118"/>
      <c r="N289" s="104"/>
    </row>
    <row r="290" spans="1:14" ht="75" customHeight="1">
      <c r="A290" s="104"/>
      <c r="B290" s="119"/>
      <c r="C290" s="120"/>
      <c r="D290" s="121"/>
      <c r="E290" s="121"/>
      <c r="F290" s="121"/>
      <c r="G290" s="121"/>
      <c r="H290" s="121"/>
      <c r="I290" s="117"/>
      <c r="J290" s="121"/>
      <c r="K290" s="122"/>
      <c r="L290" s="122"/>
      <c r="M290" s="118"/>
      <c r="N290" s="104"/>
    </row>
    <row r="291" spans="1:14" ht="56.25" customHeight="1">
      <c r="A291" s="104"/>
      <c r="B291" s="119"/>
      <c r="C291" s="120"/>
      <c r="D291" s="121"/>
      <c r="E291" s="121"/>
      <c r="F291" s="121"/>
      <c r="G291" s="121"/>
      <c r="H291" s="121"/>
      <c r="I291" s="117"/>
      <c r="J291" s="121"/>
      <c r="K291" s="122"/>
      <c r="L291" s="122"/>
      <c r="M291" s="118"/>
      <c r="N291" s="104"/>
    </row>
    <row r="292" spans="1:14" ht="37.5" customHeight="1">
      <c r="A292" s="104"/>
      <c r="B292" s="119"/>
      <c r="C292" s="120"/>
      <c r="D292" s="121"/>
      <c r="E292" s="121"/>
      <c r="F292" s="121"/>
      <c r="G292" s="121"/>
      <c r="H292" s="121"/>
      <c r="I292" s="117"/>
      <c r="J292" s="121"/>
      <c r="K292" s="122"/>
      <c r="L292" s="122"/>
      <c r="M292" s="118"/>
      <c r="N292" s="104"/>
    </row>
    <row r="293" spans="1:14" ht="93.75" customHeight="1">
      <c r="A293" s="104"/>
      <c r="B293" s="119"/>
      <c r="C293" s="120"/>
      <c r="D293" s="121"/>
      <c r="E293" s="121"/>
      <c r="F293" s="121"/>
      <c r="G293" s="121"/>
      <c r="H293" s="121"/>
      <c r="I293" s="117"/>
      <c r="J293" s="121"/>
      <c r="K293" s="122"/>
      <c r="L293" s="122"/>
      <c r="M293" s="118"/>
      <c r="N293" s="104"/>
    </row>
    <row r="294" spans="1:14" ht="75" customHeight="1">
      <c r="A294" s="104"/>
      <c r="B294" s="119"/>
      <c r="C294" s="120"/>
      <c r="D294" s="121"/>
      <c r="E294" s="121"/>
      <c r="F294" s="121"/>
      <c r="G294" s="121"/>
      <c r="H294" s="121"/>
      <c r="I294" s="117"/>
      <c r="J294" s="121"/>
      <c r="K294" s="122"/>
      <c r="L294" s="122"/>
      <c r="M294" s="118"/>
      <c r="N294" s="104"/>
    </row>
    <row r="295" spans="1:14" ht="75" customHeight="1">
      <c r="A295" s="104"/>
      <c r="B295" s="119"/>
      <c r="C295" s="120"/>
      <c r="D295" s="121"/>
      <c r="E295" s="121"/>
      <c r="F295" s="121"/>
      <c r="G295" s="121"/>
      <c r="H295" s="121"/>
      <c r="I295" s="117"/>
      <c r="J295" s="121"/>
      <c r="K295" s="122"/>
      <c r="L295" s="122"/>
      <c r="M295" s="118"/>
      <c r="N295" s="104"/>
    </row>
    <row r="296" spans="1:14" ht="75" customHeight="1">
      <c r="A296" s="104"/>
      <c r="B296" s="119"/>
      <c r="C296" s="120"/>
      <c r="D296" s="121"/>
      <c r="E296" s="121"/>
      <c r="F296" s="121"/>
      <c r="G296" s="121"/>
      <c r="H296" s="121"/>
      <c r="I296" s="117"/>
      <c r="J296" s="121"/>
      <c r="K296" s="122"/>
      <c r="L296" s="122"/>
      <c r="M296" s="118"/>
      <c r="N296" s="104"/>
    </row>
    <row r="297" spans="1:14" ht="75" customHeight="1">
      <c r="A297" s="104"/>
      <c r="B297" s="119"/>
      <c r="C297" s="120"/>
      <c r="D297" s="121"/>
      <c r="E297" s="121"/>
      <c r="F297" s="121"/>
      <c r="G297" s="121"/>
      <c r="H297" s="121"/>
      <c r="I297" s="117"/>
      <c r="J297" s="121"/>
      <c r="K297" s="122"/>
      <c r="L297" s="122"/>
      <c r="M297" s="118"/>
      <c r="N297" s="104"/>
    </row>
    <row r="298" spans="1:14" ht="75" customHeight="1">
      <c r="A298" s="104"/>
      <c r="B298" s="119"/>
      <c r="C298" s="120"/>
      <c r="D298" s="121"/>
      <c r="E298" s="121"/>
      <c r="F298" s="121"/>
      <c r="G298" s="121"/>
      <c r="H298" s="121"/>
      <c r="I298" s="117"/>
      <c r="J298" s="121"/>
      <c r="K298" s="122"/>
      <c r="L298" s="122"/>
      <c r="M298" s="118"/>
      <c r="N298" s="104"/>
    </row>
    <row r="299" spans="1:14" ht="56.25" customHeight="1">
      <c r="A299" s="104"/>
      <c r="B299" s="119"/>
      <c r="C299" s="120"/>
      <c r="D299" s="121"/>
      <c r="E299" s="121"/>
      <c r="F299" s="121"/>
      <c r="G299" s="121"/>
      <c r="H299" s="121"/>
      <c r="I299" s="117"/>
      <c r="J299" s="121"/>
      <c r="K299" s="122"/>
      <c r="L299" s="122"/>
      <c r="M299" s="118"/>
      <c r="N299" s="104"/>
    </row>
    <row r="300" spans="1:14" ht="93.75" customHeight="1">
      <c r="A300" s="104"/>
      <c r="B300" s="119"/>
      <c r="C300" s="120"/>
      <c r="D300" s="121"/>
      <c r="E300" s="121"/>
      <c r="F300" s="121"/>
      <c r="G300" s="121"/>
      <c r="H300" s="121"/>
      <c r="I300" s="117"/>
      <c r="J300" s="121"/>
      <c r="K300" s="122"/>
      <c r="L300" s="122"/>
      <c r="M300" s="118"/>
      <c r="N300" s="104"/>
    </row>
    <row r="301" spans="1:14" ht="37.5" customHeight="1">
      <c r="A301" s="104"/>
      <c r="B301" s="119"/>
      <c r="C301" s="120"/>
      <c r="D301" s="121"/>
      <c r="E301" s="121"/>
      <c r="F301" s="121"/>
      <c r="G301" s="121"/>
      <c r="H301" s="121"/>
      <c r="I301" s="117"/>
      <c r="J301" s="121"/>
      <c r="K301" s="122"/>
      <c r="L301" s="122"/>
      <c r="M301" s="118"/>
      <c r="N301" s="104"/>
    </row>
    <row r="302" spans="1:14" ht="75" customHeight="1">
      <c r="A302" s="104"/>
      <c r="B302" s="119"/>
      <c r="C302" s="120"/>
      <c r="D302" s="121"/>
      <c r="E302" s="121"/>
      <c r="F302" s="121"/>
      <c r="G302" s="121"/>
      <c r="H302" s="121"/>
      <c r="I302" s="117"/>
      <c r="J302" s="121"/>
      <c r="K302" s="122"/>
      <c r="L302" s="122"/>
      <c r="M302" s="118"/>
      <c r="N302" s="104"/>
    </row>
    <row r="303" spans="1:14" ht="75" customHeight="1">
      <c r="A303" s="104"/>
      <c r="B303" s="119"/>
      <c r="C303" s="120"/>
      <c r="D303" s="121"/>
      <c r="E303" s="121"/>
      <c r="F303" s="121"/>
      <c r="G303" s="121"/>
      <c r="H303" s="121"/>
      <c r="I303" s="117"/>
      <c r="J303" s="121"/>
      <c r="K303" s="122"/>
      <c r="L303" s="122"/>
      <c r="M303" s="118"/>
      <c r="N303" s="104"/>
    </row>
    <row r="304" spans="1:14" ht="75" customHeight="1">
      <c r="A304" s="104"/>
      <c r="B304" s="119"/>
      <c r="C304" s="120"/>
      <c r="D304" s="121"/>
      <c r="E304" s="121"/>
      <c r="F304" s="121"/>
      <c r="G304" s="121"/>
      <c r="H304" s="121"/>
      <c r="I304" s="117"/>
      <c r="J304" s="121"/>
      <c r="K304" s="122"/>
      <c r="L304" s="122"/>
      <c r="M304" s="118"/>
      <c r="N304" s="104"/>
    </row>
    <row r="305" spans="1:14" ht="37.5" customHeight="1">
      <c r="A305" s="104"/>
      <c r="B305" s="119"/>
      <c r="C305" s="120"/>
      <c r="D305" s="121"/>
      <c r="E305" s="121"/>
      <c r="F305" s="121"/>
      <c r="G305" s="121"/>
      <c r="H305" s="121"/>
      <c r="I305" s="117"/>
      <c r="J305" s="121"/>
      <c r="K305" s="122"/>
      <c r="L305" s="122"/>
      <c r="M305" s="118"/>
      <c r="N305" s="104"/>
    </row>
    <row r="306" spans="1:14" ht="93.75" customHeight="1">
      <c r="A306" s="104"/>
      <c r="B306" s="119"/>
      <c r="C306" s="120"/>
      <c r="D306" s="121"/>
      <c r="E306" s="121"/>
      <c r="F306" s="121"/>
      <c r="G306" s="121"/>
      <c r="H306" s="121"/>
      <c r="I306" s="117"/>
      <c r="J306" s="121"/>
      <c r="K306" s="122"/>
      <c r="L306" s="122"/>
      <c r="M306" s="118"/>
      <c r="N306" s="104"/>
    </row>
    <row r="307" spans="1:14" ht="75" customHeight="1">
      <c r="A307" s="104"/>
      <c r="B307" s="119"/>
      <c r="C307" s="120"/>
      <c r="D307" s="121"/>
      <c r="E307" s="121"/>
      <c r="F307" s="121"/>
      <c r="G307" s="121"/>
      <c r="H307" s="121"/>
      <c r="I307" s="117"/>
      <c r="J307" s="121"/>
      <c r="K307" s="122"/>
      <c r="L307" s="122"/>
      <c r="M307" s="118"/>
      <c r="N307" s="104"/>
    </row>
    <row r="308" spans="1:14" ht="75" customHeight="1">
      <c r="A308" s="104"/>
      <c r="B308" s="119"/>
      <c r="C308" s="120"/>
      <c r="D308" s="121"/>
      <c r="E308" s="121"/>
      <c r="F308" s="121"/>
      <c r="G308" s="121"/>
      <c r="H308" s="121"/>
      <c r="I308" s="117"/>
      <c r="J308" s="121"/>
      <c r="K308" s="122"/>
      <c r="L308" s="122"/>
      <c r="M308" s="118"/>
      <c r="N308" s="104"/>
    </row>
    <row r="309" spans="1:14" ht="93.75" customHeight="1">
      <c r="A309" s="104"/>
      <c r="B309" s="119"/>
      <c r="C309" s="120"/>
      <c r="D309" s="121"/>
      <c r="E309" s="121"/>
      <c r="F309" s="121"/>
      <c r="G309" s="121"/>
      <c r="H309" s="121"/>
      <c r="I309" s="117"/>
      <c r="J309" s="121"/>
      <c r="K309" s="122"/>
      <c r="L309" s="122"/>
      <c r="M309" s="118"/>
      <c r="N309" s="104"/>
    </row>
    <row r="310" spans="1:14" ht="37.5" customHeight="1">
      <c r="A310" s="104"/>
      <c r="B310" s="119"/>
      <c r="C310" s="120"/>
      <c r="D310" s="121"/>
      <c r="E310" s="121"/>
      <c r="F310" s="121"/>
      <c r="G310" s="121"/>
      <c r="H310" s="121"/>
      <c r="I310" s="117"/>
      <c r="J310" s="121"/>
      <c r="K310" s="122"/>
      <c r="L310" s="122"/>
      <c r="M310" s="118"/>
      <c r="N310" s="104"/>
    </row>
    <row r="311" spans="1:14" ht="93.75" customHeight="1">
      <c r="A311" s="104"/>
      <c r="B311" s="119"/>
      <c r="C311" s="120"/>
      <c r="D311" s="121"/>
      <c r="E311" s="121"/>
      <c r="F311" s="121"/>
      <c r="G311" s="121"/>
      <c r="H311" s="121"/>
      <c r="I311" s="117"/>
      <c r="J311" s="121"/>
      <c r="K311" s="122"/>
      <c r="L311" s="122"/>
      <c r="M311" s="118"/>
      <c r="N311" s="104"/>
    </row>
    <row r="312" spans="1:14" ht="75" customHeight="1">
      <c r="A312" s="104"/>
      <c r="B312" s="119"/>
      <c r="C312" s="120"/>
      <c r="D312" s="121"/>
      <c r="E312" s="121"/>
      <c r="F312" s="121"/>
      <c r="G312" s="121"/>
      <c r="H312" s="121"/>
      <c r="I312" s="117"/>
      <c r="J312" s="121"/>
      <c r="K312" s="122"/>
      <c r="L312" s="122"/>
      <c r="M312" s="118"/>
      <c r="N312" s="104"/>
    </row>
    <row r="313" spans="1:14" ht="93.75" customHeight="1">
      <c r="A313" s="104"/>
      <c r="B313" s="119"/>
      <c r="C313" s="120"/>
      <c r="D313" s="121"/>
      <c r="E313" s="121"/>
      <c r="F313" s="121"/>
      <c r="G313" s="121"/>
      <c r="H313" s="121"/>
      <c r="I313" s="117"/>
      <c r="J313" s="121"/>
      <c r="K313" s="122"/>
      <c r="L313" s="122"/>
      <c r="M313" s="118"/>
      <c r="N313" s="104"/>
    </row>
    <row r="314" spans="1:14" ht="75" customHeight="1">
      <c r="A314" s="104"/>
      <c r="B314" s="119"/>
      <c r="C314" s="120"/>
      <c r="D314" s="121"/>
      <c r="E314" s="121"/>
      <c r="F314" s="121"/>
      <c r="G314" s="121"/>
      <c r="H314" s="121"/>
      <c r="I314" s="117"/>
      <c r="J314" s="121"/>
      <c r="K314" s="122"/>
      <c r="L314" s="122"/>
      <c r="M314" s="118"/>
      <c r="N314" s="104"/>
    </row>
    <row r="315" spans="1:14" ht="37.5" customHeight="1">
      <c r="A315" s="104"/>
      <c r="B315" s="119"/>
      <c r="C315" s="120"/>
      <c r="D315" s="121"/>
      <c r="E315" s="121"/>
      <c r="F315" s="121"/>
      <c r="G315" s="121"/>
      <c r="H315" s="121"/>
      <c r="I315" s="117"/>
      <c r="J315" s="121"/>
      <c r="K315" s="122"/>
      <c r="L315" s="122"/>
      <c r="M315" s="118"/>
      <c r="N315" s="104"/>
    </row>
    <row r="316" spans="1:14" ht="56.25" customHeight="1">
      <c r="A316" s="104"/>
      <c r="B316" s="119"/>
      <c r="C316" s="120"/>
      <c r="D316" s="121"/>
      <c r="E316" s="121"/>
      <c r="F316" s="121"/>
      <c r="G316" s="121"/>
      <c r="H316" s="121"/>
      <c r="I316" s="117"/>
      <c r="J316" s="121"/>
      <c r="K316" s="122"/>
      <c r="L316" s="122"/>
      <c r="M316" s="118"/>
      <c r="N316" s="104"/>
    </row>
    <row r="317" spans="1:14" ht="75" customHeight="1">
      <c r="A317" s="104"/>
      <c r="B317" s="119"/>
      <c r="C317" s="120"/>
      <c r="D317" s="121"/>
      <c r="E317" s="121"/>
      <c r="F317" s="121"/>
      <c r="G317" s="121"/>
      <c r="H317" s="121"/>
      <c r="I317" s="117"/>
      <c r="J317" s="121"/>
      <c r="K317" s="122"/>
      <c r="L317" s="122"/>
      <c r="M317" s="118"/>
      <c r="N317" s="104"/>
    </row>
    <row r="318" spans="1:14" ht="75" customHeight="1">
      <c r="A318" s="104"/>
      <c r="B318" s="119"/>
      <c r="C318" s="120"/>
      <c r="D318" s="121"/>
      <c r="E318" s="121"/>
      <c r="F318" s="121"/>
      <c r="G318" s="121"/>
      <c r="H318" s="121"/>
      <c r="I318" s="117"/>
      <c r="J318" s="121"/>
      <c r="K318" s="122"/>
      <c r="L318" s="122"/>
      <c r="M318" s="118"/>
      <c r="N318" s="104"/>
    </row>
    <row r="319" spans="1:14" ht="75" customHeight="1">
      <c r="A319" s="104"/>
      <c r="B319" s="119"/>
      <c r="C319" s="120"/>
      <c r="D319" s="121"/>
      <c r="E319" s="121"/>
      <c r="F319" s="121"/>
      <c r="G319" s="121"/>
      <c r="H319" s="121"/>
      <c r="I319" s="117"/>
      <c r="J319" s="121"/>
      <c r="K319" s="122"/>
      <c r="L319" s="122"/>
      <c r="M319" s="118"/>
      <c r="N319" s="104"/>
    </row>
    <row r="320" spans="1:14" ht="75" customHeight="1">
      <c r="A320" s="104"/>
      <c r="B320" s="119"/>
      <c r="C320" s="120"/>
      <c r="D320" s="121"/>
      <c r="E320" s="121"/>
      <c r="F320" s="121"/>
      <c r="G320" s="121"/>
      <c r="H320" s="121"/>
      <c r="I320" s="117"/>
      <c r="J320" s="121"/>
      <c r="K320" s="122"/>
      <c r="L320" s="122"/>
      <c r="M320" s="118"/>
      <c r="N320" s="104"/>
    </row>
    <row r="321" spans="1:14" ht="93.75" customHeight="1">
      <c r="A321" s="104"/>
      <c r="B321" s="119"/>
      <c r="C321" s="120"/>
      <c r="D321" s="121"/>
      <c r="E321" s="121"/>
      <c r="F321" s="121"/>
      <c r="G321" s="121"/>
      <c r="H321" s="121"/>
      <c r="I321" s="117"/>
      <c r="J321" s="121"/>
      <c r="K321" s="122"/>
      <c r="L321" s="122"/>
      <c r="M321" s="118"/>
      <c r="N321" s="104"/>
    </row>
    <row r="322" spans="1:14" ht="75" customHeight="1">
      <c r="A322" s="104"/>
      <c r="B322" s="119"/>
      <c r="C322" s="120"/>
      <c r="D322" s="121"/>
      <c r="E322" s="121"/>
      <c r="F322" s="121"/>
      <c r="G322" s="121"/>
      <c r="H322" s="121"/>
      <c r="I322" s="117"/>
      <c r="J322" s="121"/>
      <c r="K322" s="122"/>
      <c r="L322" s="122"/>
      <c r="M322" s="118"/>
      <c r="N322" s="104"/>
    </row>
    <row r="323" spans="1:14" ht="150" customHeight="1">
      <c r="A323" s="104"/>
      <c r="B323" s="119"/>
      <c r="C323" s="120"/>
      <c r="D323" s="121"/>
      <c r="E323" s="121"/>
      <c r="F323" s="121"/>
      <c r="G323" s="121"/>
      <c r="H323" s="121"/>
      <c r="I323" s="117"/>
      <c r="J323" s="121"/>
      <c r="K323" s="122"/>
      <c r="L323" s="122"/>
      <c r="M323" s="118"/>
      <c r="N323" s="104"/>
    </row>
    <row r="324" spans="1:14" ht="75" customHeight="1">
      <c r="A324" s="104"/>
      <c r="B324" s="119"/>
      <c r="C324" s="120"/>
      <c r="D324" s="121"/>
      <c r="E324" s="121"/>
      <c r="F324" s="121"/>
      <c r="G324" s="121"/>
      <c r="H324" s="121"/>
      <c r="I324" s="117"/>
      <c r="J324" s="121"/>
      <c r="K324" s="122"/>
      <c r="L324" s="122"/>
      <c r="M324" s="118"/>
      <c r="N324" s="104"/>
    </row>
    <row r="325" spans="1:14" ht="37.5" customHeight="1">
      <c r="A325" s="104"/>
      <c r="B325" s="119"/>
      <c r="C325" s="120"/>
      <c r="D325" s="121"/>
      <c r="E325" s="121"/>
      <c r="F325" s="121"/>
      <c r="G325" s="121"/>
      <c r="H325" s="121"/>
      <c r="I325" s="117"/>
      <c r="J325" s="121"/>
      <c r="K325" s="122"/>
      <c r="L325" s="122"/>
      <c r="M325" s="118"/>
      <c r="N325" s="104"/>
    </row>
    <row r="326" spans="1:14" ht="75" customHeight="1">
      <c r="A326" s="104"/>
      <c r="B326" s="119"/>
      <c r="C326" s="120"/>
      <c r="D326" s="121"/>
      <c r="E326" s="121"/>
      <c r="F326" s="121"/>
      <c r="G326" s="121"/>
      <c r="H326" s="121"/>
      <c r="I326" s="117"/>
      <c r="J326" s="121"/>
      <c r="K326" s="122"/>
      <c r="L326" s="122"/>
      <c r="M326" s="118"/>
      <c r="N326" s="104"/>
    </row>
    <row r="327" spans="1:14" ht="93.75" customHeight="1">
      <c r="A327" s="104"/>
      <c r="B327" s="119"/>
      <c r="C327" s="120"/>
      <c r="D327" s="121"/>
      <c r="E327" s="121"/>
      <c r="F327" s="121"/>
      <c r="G327" s="121"/>
      <c r="H327" s="121"/>
      <c r="I327" s="117"/>
      <c r="J327" s="121"/>
      <c r="K327" s="122"/>
      <c r="L327" s="122"/>
      <c r="M327" s="118"/>
      <c r="N327" s="104"/>
    </row>
    <row r="328" spans="1:14" ht="93.75" customHeight="1">
      <c r="A328" s="104"/>
      <c r="B328" s="119"/>
      <c r="C328" s="120"/>
      <c r="D328" s="121"/>
      <c r="E328" s="121"/>
      <c r="F328" s="121"/>
      <c r="G328" s="121"/>
      <c r="H328" s="121"/>
      <c r="I328" s="117"/>
      <c r="J328" s="121"/>
      <c r="K328" s="122"/>
      <c r="L328" s="122"/>
      <c r="M328" s="118"/>
      <c r="N328" s="104"/>
    </row>
    <row r="329" spans="1:14" ht="75" customHeight="1">
      <c r="A329" s="104"/>
      <c r="B329" s="119"/>
      <c r="C329" s="120"/>
      <c r="D329" s="121"/>
      <c r="E329" s="121"/>
      <c r="F329" s="121"/>
      <c r="G329" s="121"/>
      <c r="H329" s="121"/>
      <c r="I329" s="117"/>
      <c r="J329" s="121"/>
      <c r="K329" s="122"/>
      <c r="L329" s="122"/>
      <c r="M329" s="118"/>
      <c r="N329" s="104"/>
    </row>
    <row r="330" spans="1:14" ht="37.5" customHeight="1">
      <c r="A330" s="104"/>
      <c r="B330" s="119"/>
      <c r="C330" s="120"/>
      <c r="D330" s="121"/>
      <c r="E330" s="121"/>
      <c r="F330" s="121"/>
      <c r="G330" s="121"/>
      <c r="H330" s="121"/>
      <c r="I330" s="117"/>
      <c r="J330" s="121"/>
      <c r="K330" s="122"/>
      <c r="L330" s="122"/>
      <c r="M330" s="118"/>
      <c r="N330" s="104"/>
    </row>
    <row r="331" spans="1:14" ht="112.5" customHeight="1">
      <c r="A331" s="104"/>
      <c r="B331" s="119"/>
      <c r="C331" s="120"/>
      <c r="D331" s="121"/>
      <c r="E331" s="121"/>
      <c r="F331" s="121"/>
      <c r="G331" s="121"/>
      <c r="H331" s="121"/>
      <c r="I331" s="117"/>
      <c r="J331" s="121"/>
      <c r="K331" s="122"/>
      <c r="L331" s="122"/>
      <c r="M331" s="118"/>
      <c r="N331" s="104"/>
    </row>
    <row r="332" spans="1:14" ht="56.25" customHeight="1">
      <c r="A332" s="104"/>
      <c r="B332" s="119"/>
      <c r="C332" s="120"/>
      <c r="D332" s="121"/>
      <c r="E332" s="121"/>
      <c r="F332" s="121"/>
      <c r="G332" s="121"/>
      <c r="H332" s="121"/>
      <c r="I332" s="117"/>
      <c r="J332" s="121"/>
      <c r="K332" s="122"/>
      <c r="L332" s="122"/>
      <c r="M332" s="118"/>
      <c r="N332" s="104"/>
    </row>
    <row r="333" spans="1:14" ht="75" customHeight="1">
      <c r="A333" s="104"/>
      <c r="B333" s="119"/>
      <c r="C333" s="120"/>
      <c r="D333" s="121"/>
      <c r="E333" s="121"/>
      <c r="F333" s="121"/>
      <c r="G333" s="121"/>
      <c r="H333" s="121"/>
      <c r="I333" s="117"/>
      <c r="J333" s="121"/>
      <c r="K333" s="122"/>
      <c r="L333" s="122"/>
      <c r="M333" s="118"/>
      <c r="N333" s="104"/>
    </row>
    <row r="334" spans="1:14" ht="93.75" customHeight="1">
      <c r="A334" s="104"/>
      <c r="B334" s="119"/>
      <c r="C334" s="120"/>
      <c r="D334" s="121"/>
      <c r="E334" s="121"/>
      <c r="F334" s="121"/>
      <c r="G334" s="121"/>
      <c r="H334" s="121"/>
      <c r="I334" s="117"/>
      <c r="J334" s="121"/>
      <c r="K334" s="122"/>
      <c r="L334" s="122"/>
      <c r="M334" s="118"/>
      <c r="N334" s="104"/>
    </row>
    <row r="335" spans="1:14" ht="75" customHeight="1">
      <c r="A335" s="104"/>
      <c r="B335" s="119"/>
      <c r="C335" s="120"/>
      <c r="D335" s="121"/>
      <c r="E335" s="121"/>
      <c r="F335" s="121"/>
      <c r="G335" s="121"/>
      <c r="H335" s="121"/>
      <c r="I335" s="117"/>
      <c r="J335" s="121"/>
      <c r="K335" s="122"/>
      <c r="L335" s="122"/>
      <c r="M335" s="118"/>
      <c r="N335" s="104"/>
    </row>
    <row r="336" spans="1:14" ht="56.25" customHeight="1">
      <c r="A336" s="104"/>
      <c r="B336" s="119"/>
      <c r="C336" s="120"/>
      <c r="D336" s="121"/>
      <c r="E336" s="121"/>
      <c r="F336" s="121"/>
      <c r="G336" s="121"/>
      <c r="H336" s="121"/>
      <c r="I336" s="117"/>
      <c r="J336" s="121"/>
      <c r="K336" s="122"/>
      <c r="L336" s="122"/>
      <c r="M336" s="118"/>
      <c r="N336" s="104"/>
    </row>
    <row r="337" spans="1:14" ht="112.5" customHeight="1">
      <c r="A337" s="104"/>
      <c r="B337" s="119"/>
      <c r="C337" s="120"/>
      <c r="D337" s="121"/>
      <c r="E337" s="121"/>
      <c r="F337" s="121"/>
      <c r="G337" s="121"/>
      <c r="H337" s="121"/>
      <c r="I337" s="117"/>
      <c r="J337" s="121"/>
      <c r="K337" s="122"/>
      <c r="L337" s="122"/>
      <c r="M337" s="118"/>
      <c r="N337" s="104"/>
    </row>
    <row r="338" spans="1:14" ht="75" customHeight="1">
      <c r="A338" s="104"/>
      <c r="B338" s="119"/>
      <c r="C338" s="120"/>
      <c r="D338" s="121"/>
      <c r="E338" s="121"/>
      <c r="F338" s="121"/>
      <c r="G338" s="121"/>
      <c r="H338" s="121"/>
      <c r="I338" s="117"/>
      <c r="J338" s="121"/>
      <c r="K338" s="122"/>
      <c r="L338" s="122"/>
      <c r="M338" s="118"/>
      <c r="N338" s="104"/>
    </row>
    <row r="339" spans="1:14" ht="131.25" customHeight="1">
      <c r="A339" s="104"/>
      <c r="B339" s="119"/>
      <c r="C339" s="120"/>
      <c r="D339" s="121"/>
      <c r="E339" s="121"/>
      <c r="F339" s="121"/>
      <c r="G339" s="121"/>
      <c r="H339" s="121"/>
      <c r="I339" s="117"/>
      <c r="J339" s="121"/>
      <c r="K339" s="122"/>
      <c r="L339" s="122"/>
      <c r="M339" s="118"/>
      <c r="N339" s="104"/>
    </row>
    <row r="340" spans="1:14" ht="75" customHeight="1">
      <c r="A340" s="104"/>
      <c r="B340" s="119"/>
      <c r="C340" s="120"/>
      <c r="D340" s="121"/>
      <c r="E340" s="121"/>
      <c r="F340" s="121"/>
      <c r="G340" s="121"/>
      <c r="H340" s="121"/>
      <c r="I340" s="117"/>
      <c r="J340" s="121"/>
      <c r="K340" s="122"/>
      <c r="L340" s="122"/>
      <c r="M340" s="118"/>
      <c r="N340" s="104"/>
    </row>
    <row r="341" spans="1:14" ht="187.5" customHeight="1">
      <c r="A341" s="104"/>
      <c r="B341" s="119"/>
      <c r="C341" s="120"/>
      <c r="D341" s="121"/>
      <c r="E341" s="121"/>
      <c r="F341" s="121"/>
      <c r="G341" s="121"/>
      <c r="H341" s="121"/>
      <c r="I341" s="117"/>
      <c r="J341" s="121"/>
      <c r="K341" s="122"/>
      <c r="L341" s="122"/>
      <c r="M341" s="118"/>
      <c r="N341" s="104"/>
    </row>
    <row r="342" spans="1:14" ht="75" customHeight="1">
      <c r="A342" s="104"/>
      <c r="B342" s="119"/>
      <c r="C342" s="120"/>
      <c r="D342" s="121"/>
      <c r="E342" s="121"/>
      <c r="F342" s="121"/>
      <c r="G342" s="121"/>
      <c r="H342" s="121"/>
      <c r="I342" s="117"/>
      <c r="J342" s="121"/>
      <c r="K342" s="122"/>
      <c r="L342" s="122"/>
      <c r="M342" s="118"/>
      <c r="N342" s="104"/>
    </row>
    <row r="343" spans="1:14" ht="112.5" customHeight="1">
      <c r="A343" s="104"/>
      <c r="B343" s="119" t="s">
        <v>157</v>
      </c>
      <c r="C343" s="123"/>
      <c r="D343" s="121"/>
      <c r="E343" s="121"/>
      <c r="F343" s="121"/>
      <c r="G343" s="121"/>
      <c r="H343" s="121"/>
      <c r="I343" s="117"/>
      <c r="J343" s="121"/>
      <c r="K343" s="122"/>
      <c r="L343" s="122"/>
      <c r="M343" s="118"/>
      <c r="N343" s="104"/>
    </row>
    <row r="344" spans="1:14" ht="56.25" customHeight="1">
      <c r="A344" s="104"/>
      <c r="B344" s="119"/>
      <c r="C344" s="120"/>
      <c r="D344" s="121"/>
      <c r="E344" s="121"/>
      <c r="F344" s="121"/>
      <c r="G344" s="121"/>
      <c r="H344" s="121"/>
      <c r="I344" s="117"/>
      <c r="J344" s="121"/>
      <c r="K344" s="122"/>
      <c r="L344" s="122"/>
      <c r="M344" s="118"/>
      <c r="N344" s="104"/>
    </row>
    <row r="345" spans="1:14" ht="37.5" customHeight="1">
      <c r="A345" s="104"/>
      <c r="B345" s="119"/>
      <c r="C345" s="120"/>
      <c r="D345" s="121"/>
      <c r="E345" s="121"/>
      <c r="F345" s="121"/>
      <c r="G345" s="121"/>
      <c r="H345" s="121"/>
      <c r="I345" s="117"/>
      <c r="J345" s="121"/>
      <c r="K345" s="122"/>
      <c r="L345" s="122"/>
      <c r="M345" s="118"/>
      <c r="N345" s="104"/>
    </row>
    <row r="346" spans="1:14" ht="75" customHeight="1">
      <c r="A346" s="104"/>
      <c r="B346" s="119"/>
      <c r="C346" s="120"/>
      <c r="D346" s="121"/>
      <c r="E346" s="121"/>
      <c r="F346" s="121"/>
      <c r="G346" s="121"/>
      <c r="H346" s="121"/>
      <c r="I346" s="117"/>
      <c r="J346" s="121"/>
      <c r="K346" s="122"/>
      <c r="L346" s="122"/>
      <c r="M346" s="118"/>
      <c r="N346" s="104"/>
    </row>
    <row r="347" spans="1:14" ht="75" customHeight="1">
      <c r="A347" s="104"/>
      <c r="B347" s="119"/>
      <c r="C347" s="120"/>
      <c r="D347" s="121"/>
      <c r="E347" s="121"/>
      <c r="F347" s="121"/>
      <c r="G347" s="121"/>
      <c r="H347" s="121"/>
      <c r="I347" s="117"/>
      <c r="J347" s="121"/>
      <c r="K347" s="122"/>
      <c r="L347" s="122"/>
      <c r="M347" s="118"/>
      <c r="N347" s="104"/>
    </row>
    <row r="348" spans="1:14" ht="56.25" customHeight="1">
      <c r="A348" s="104"/>
      <c r="B348" s="119"/>
      <c r="C348" s="120"/>
      <c r="D348" s="121"/>
      <c r="E348" s="121"/>
      <c r="F348" s="121"/>
      <c r="G348" s="121"/>
      <c r="H348" s="121"/>
      <c r="I348" s="117"/>
      <c r="J348" s="121"/>
      <c r="K348" s="122"/>
      <c r="L348" s="122"/>
      <c r="M348" s="118"/>
      <c r="N348" s="104"/>
    </row>
    <row r="349" spans="1:14" ht="131.25" customHeight="1">
      <c r="A349" s="104"/>
      <c r="B349" s="119"/>
      <c r="C349" s="120"/>
      <c r="D349" s="121"/>
      <c r="E349" s="121"/>
      <c r="F349" s="121"/>
      <c r="G349" s="121"/>
      <c r="H349" s="121"/>
      <c r="I349" s="117"/>
      <c r="J349" s="121"/>
      <c r="K349" s="122"/>
      <c r="L349" s="122"/>
      <c r="M349" s="118"/>
      <c r="N349" s="104"/>
    </row>
    <row r="350" spans="1:14" ht="93.75" customHeight="1">
      <c r="A350" s="104"/>
      <c r="B350" s="119"/>
      <c r="C350" s="120"/>
      <c r="D350" s="121"/>
      <c r="E350" s="121"/>
      <c r="F350" s="121"/>
      <c r="G350" s="121"/>
      <c r="H350" s="121"/>
      <c r="I350" s="117"/>
      <c r="J350" s="121"/>
      <c r="K350" s="122"/>
      <c r="L350" s="122"/>
      <c r="M350" s="118"/>
      <c r="N350" s="104"/>
    </row>
    <row r="351" spans="1:14" ht="150" customHeight="1">
      <c r="A351" s="104"/>
      <c r="B351" s="119"/>
      <c r="C351" s="120"/>
      <c r="D351" s="121"/>
      <c r="E351" s="121"/>
      <c r="F351" s="121"/>
      <c r="G351" s="121"/>
      <c r="H351" s="121"/>
      <c r="I351" s="117"/>
      <c r="J351" s="121"/>
      <c r="K351" s="122"/>
      <c r="L351" s="122"/>
      <c r="M351" s="118"/>
      <c r="N351" s="104"/>
    </row>
    <row r="352" spans="1:14" ht="93.75" customHeight="1">
      <c r="A352" s="104"/>
      <c r="B352" s="119"/>
      <c r="C352" s="120"/>
      <c r="D352" s="121"/>
      <c r="E352" s="121"/>
      <c r="F352" s="121"/>
      <c r="G352" s="121"/>
      <c r="H352" s="121"/>
      <c r="I352" s="117"/>
      <c r="J352" s="121"/>
      <c r="K352" s="122"/>
      <c r="L352" s="122"/>
      <c r="M352" s="118"/>
      <c r="N352" s="104"/>
    </row>
    <row r="353" spans="1:14" ht="112.5" customHeight="1">
      <c r="A353" s="104"/>
      <c r="B353" s="119"/>
      <c r="C353" s="120"/>
      <c r="D353" s="121"/>
      <c r="E353" s="121"/>
      <c r="F353" s="121"/>
      <c r="G353" s="121"/>
      <c r="H353" s="121"/>
      <c r="I353" s="117"/>
      <c r="J353" s="121"/>
      <c r="K353" s="122"/>
      <c r="L353" s="122"/>
      <c r="M353" s="118"/>
      <c r="N353" s="104"/>
    </row>
    <row r="354" spans="1:14" ht="93.75" customHeight="1">
      <c r="A354" s="104"/>
      <c r="B354" s="119"/>
      <c r="C354" s="120"/>
      <c r="D354" s="121"/>
      <c r="E354" s="121"/>
      <c r="F354" s="121"/>
      <c r="G354" s="121"/>
      <c r="H354" s="121"/>
      <c r="I354" s="117"/>
      <c r="J354" s="121"/>
      <c r="K354" s="122"/>
      <c r="L354" s="122"/>
      <c r="M354" s="118"/>
      <c r="N354" s="104"/>
    </row>
    <row r="355" spans="1:14" ht="150" customHeight="1">
      <c r="A355" s="104"/>
      <c r="B355" s="119"/>
      <c r="C355" s="120"/>
      <c r="D355" s="121"/>
      <c r="E355" s="121"/>
      <c r="F355" s="121"/>
      <c r="G355" s="121"/>
      <c r="H355" s="121"/>
      <c r="I355" s="117"/>
      <c r="J355" s="121"/>
      <c r="K355" s="122"/>
      <c r="L355" s="122"/>
      <c r="M355" s="118"/>
      <c r="N355" s="104"/>
    </row>
    <row r="356" spans="1:14" ht="93.75" customHeight="1">
      <c r="A356" s="104"/>
      <c r="B356" s="119"/>
      <c r="C356" s="120"/>
      <c r="D356" s="121"/>
      <c r="E356" s="121"/>
      <c r="F356" s="121"/>
      <c r="G356" s="121"/>
      <c r="H356" s="121"/>
      <c r="I356" s="117"/>
      <c r="J356" s="121"/>
      <c r="K356" s="122"/>
      <c r="L356" s="122"/>
      <c r="M356" s="118"/>
      <c r="N356" s="104"/>
    </row>
    <row r="357" spans="1:14" ht="93.75" customHeight="1">
      <c r="A357" s="104"/>
      <c r="B357" s="119"/>
      <c r="C357" s="120"/>
      <c r="D357" s="121"/>
      <c r="E357" s="121"/>
      <c r="F357" s="121"/>
      <c r="G357" s="121"/>
      <c r="H357" s="121"/>
      <c r="I357" s="117"/>
      <c r="J357" s="121"/>
      <c r="K357" s="122"/>
      <c r="L357" s="122"/>
      <c r="M357" s="118"/>
      <c r="N357" s="104"/>
    </row>
    <row r="358" spans="1:14" ht="93.75" customHeight="1">
      <c r="A358" s="104"/>
      <c r="B358" s="119"/>
      <c r="C358" s="120"/>
      <c r="D358" s="121"/>
      <c r="E358" s="121"/>
      <c r="F358" s="121"/>
      <c r="G358" s="121"/>
      <c r="H358" s="121"/>
      <c r="I358" s="117"/>
      <c r="J358" s="121"/>
      <c r="K358" s="122"/>
      <c r="L358" s="122"/>
      <c r="M358" s="118"/>
      <c r="N358" s="104"/>
    </row>
    <row r="359" spans="1:14" ht="112.5" customHeight="1">
      <c r="A359" s="104"/>
      <c r="B359" s="119"/>
      <c r="C359" s="120"/>
      <c r="D359" s="121"/>
      <c r="E359" s="121"/>
      <c r="F359" s="121"/>
      <c r="G359" s="121"/>
      <c r="H359" s="121"/>
      <c r="I359" s="117"/>
      <c r="J359" s="121"/>
      <c r="K359" s="122"/>
      <c r="L359" s="122"/>
      <c r="M359" s="118"/>
      <c r="N359" s="104"/>
    </row>
    <row r="360" spans="1:14" ht="93.75" customHeight="1">
      <c r="A360" s="104"/>
      <c r="B360" s="119"/>
      <c r="C360" s="120"/>
      <c r="D360" s="121"/>
      <c r="E360" s="121"/>
      <c r="F360" s="121"/>
      <c r="G360" s="121"/>
      <c r="H360" s="121"/>
      <c r="I360" s="117"/>
      <c r="J360" s="121"/>
      <c r="K360" s="122"/>
      <c r="L360" s="122"/>
      <c r="M360" s="118"/>
      <c r="N360" s="104"/>
    </row>
    <row r="361" spans="1:14" ht="93.75" customHeight="1">
      <c r="A361" s="104"/>
      <c r="B361" s="119"/>
      <c r="C361" s="120"/>
      <c r="D361" s="121"/>
      <c r="E361" s="121"/>
      <c r="F361" s="121"/>
      <c r="G361" s="121"/>
      <c r="H361" s="121"/>
      <c r="I361" s="117"/>
      <c r="J361" s="121"/>
      <c r="K361" s="122"/>
      <c r="L361" s="122"/>
      <c r="M361" s="118"/>
      <c r="N361" s="104"/>
    </row>
    <row r="362" spans="1:14" ht="93.75" customHeight="1">
      <c r="A362" s="104"/>
      <c r="B362" s="119"/>
      <c r="C362" s="120"/>
      <c r="D362" s="121"/>
      <c r="E362" s="121"/>
      <c r="F362" s="121"/>
      <c r="G362" s="121"/>
      <c r="H362" s="121"/>
      <c r="I362" s="117"/>
      <c r="J362" s="121"/>
      <c r="K362" s="122"/>
      <c r="L362" s="122"/>
      <c r="M362" s="118"/>
      <c r="N362" s="104"/>
    </row>
    <row r="363" spans="1:14" ht="75" customHeight="1">
      <c r="A363" s="104"/>
      <c r="B363" s="119"/>
      <c r="C363" s="120"/>
      <c r="D363" s="121"/>
      <c r="E363" s="121"/>
      <c r="F363" s="121"/>
      <c r="G363" s="121"/>
      <c r="H363" s="121"/>
      <c r="I363" s="117"/>
      <c r="J363" s="121"/>
      <c r="K363" s="122"/>
      <c r="L363" s="122"/>
      <c r="M363" s="118"/>
      <c r="N363" s="104"/>
    </row>
    <row r="364" spans="1:14" ht="150" customHeight="1">
      <c r="A364" s="104"/>
      <c r="B364" s="119"/>
      <c r="C364" s="120"/>
      <c r="D364" s="121"/>
      <c r="E364" s="121"/>
      <c r="F364" s="121"/>
      <c r="G364" s="121"/>
      <c r="H364" s="121"/>
      <c r="I364" s="117"/>
      <c r="J364" s="121"/>
      <c r="K364" s="122"/>
      <c r="L364" s="122"/>
      <c r="M364" s="118"/>
      <c r="N364" s="104"/>
    </row>
    <row r="365" spans="1:14" ht="75" customHeight="1">
      <c r="A365" s="104"/>
      <c r="B365" s="119"/>
      <c r="C365" s="120"/>
      <c r="D365" s="121"/>
      <c r="E365" s="121"/>
      <c r="F365" s="121"/>
      <c r="G365" s="121"/>
      <c r="H365" s="121"/>
      <c r="I365" s="117"/>
      <c r="J365" s="121"/>
      <c r="K365" s="122"/>
      <c r="L365" s="122"/>
      <c r="M365" s="118"/>
      <c r="N365" s="104"/>
    </row>
    <row r="366" spans="1:14" ht="112.5" customHeight="1">
      <c r="A366" s="104"/>
      <c r="B366" s="119"/>
      <c r="C366" s="120"/>
      <c r="D366" s="121"/>
      <c r="E366" s="121"/>
      <c r="F366" s="121"/>
      <c r="G366" s="121"/>
      <c r="H366" s="121"/>
      <c r="I366" s="117"/>
      <c r="J366" s="121"/>
      <c r="K366" s="122"/>
      <c r="L366" s="122"/>
      <c r="M366" s="118"/>
      <c r="N366" s="104"/>
    </row>
    <row r="367" spans="1:14" ht="75" customHeight="1">
      <c r="A367" s="104"/>
      <c r="B367" s="119"/>
      <c r="C367" s="120"/>
      <c r="D367" s="121"/>
      <c r="E367" s="121"/>
      <c r="F367" s="121"/>
      <c r="G367" s="121"/>
      <c r="H367" s="121"/>
      <c r="I367" s="117"/>
      <c r="J367" s="121"/>
      <c r="K367" s="122"/>
      <c r="L367" s="122"/>
      <c r="M367" s="118"/>
      <c r="N367" s="104"/>
    </row>
    <row r="368" spans="1:14" ht="56.25" customHeight="1">
      <c r="A368" s="104"/>
      <c r="B368" s="119"/>
      <c r="C368" s="120"/>
      <c r="D368" s="121"/>
      <c r="E368" s="121"/>
      <c r="F368" s="121"/>
      <c r="G368" s="121"/>
      <c r="H368" s="121"/>
      <c r="I368" s="117"/>
      <c r="J368" s="121"/>
      <c r="K368" s="122"/>
      <c r="L368" s="122"/>
      <c r="M368" s="118"/>
      <c r="N368" s="104"/>
    </row>
    <row r="369" spans="1:14" ht="75" customHeight="1">
      <c r="A369" s="104"/>
      <c r="B369" s="119"/>
      <c r="C369" s="120"/>
      <c r="D369" s="121"/>
      <c r="E369" s="121"/>
      <c r="F369" s="121"/>
      <c r="G369" s="121"/>
      <c r="H369" s="121"/>
      <c r="I369" s="117"/>
      <c r="J369" s="121"/>
      <c r="K369" s="122"/>
      <c r="L369" s="122"/>
      <c r="M369" s="118"/>
      <c r="N369" s="104"/>
    </row>
    <row r="370" spans="1:14" ht="187.5" customHeight="1">
      <c r="A370" s="104"/>
      <c r="B370" s="119"/>
      <c r="C370" s="120"/>
      <c r="D370" s="121"/>
      <c r="E370" s="121"/>
      <c r="F370" s="121"/>
      <c r="G370" s="121"/>
      <c r="H370" s="121"/>
      <c r="I370" s="117"/>
      <c r="J370" s="121"/>
      <c r="K370" s="122"/>
      <c r="L370" s="122"/>
      <c r="M370" s="118"/>
      <c r="N370" s="104"/>
    </row>
    <row r="371" spans="1:14" ht="93.75" customHeight="1">
      <c r="A371" s="104"/>
      <c r="B371" s="119"/>
      <c r="C371" s="120"/>
      <c r="D371" s="121"/>
      <c r="E371" s="121"/>
      <c r="F371" s="121"/>
      <c r="G371" s="121"/>
      <c r="H371" s="121"/>
      <c r="I371" s="117"/>
      <c r="J371" s="121"/>
      <c r="K371" s="122"/>
      <c r="L371" s="122"/>
      <c r="M371" s="118"/>
      <c r="N371" s="104"/>
    </row>
    <row r="372" spans="1:14" ht="225" customHeight="1">
      <c r="A372" s="104"/>
      <c r="B372" s="119"/>
      <c r="C372" s="120"/>
      <c r="D372" s="121"/>
      <c r="E372" s="121"/>
      <c r="F372" s="121"/>
      <c r="G372" s="121"/>
      <c r="H372" s="121"/>
      <c r="I372" s="117"/>
      <c r="J372" s="121"/>
      <c r="K372" s="122"/>
      <c r="L372" s="122"/>
      <c r="M372" s="118"/>
      <c r="N372" s="104"/>
    </row>
    <row r="373" spans="1:14" ht="93.75" customHeight="1">
      <c r="A373" s="104"/>
      <c r="B373" s="119"/>
      <c r="C373" s="120"/>
      <c r="D373" s="121"/>
      <c r="E373" s="121"/>
      <c r="F373" s="121"/>
      <c r="G373" s="121"/>
      <c r="H373" s="121"/>
      <c r="I373" s="117"/>
      <c r="J373" s="121"/>
      <c r="K373" s="122"/>
      <c r="L373" s="122"/>
      <c r="M373" s="118"/>
      <c r="N373" s="104"/>
    </row>
    <row r="374" spans="1:14" ht="56.25" customHeight="1">
      <c r="A374" s="104"/>
      <c r="B374" s="119"/>
      <c r="C374" s="120"/>
      <c r="D374" s="121"/>
      <c r="E374" s="121"/>
      <c r="F374" s="121"/>
      <c r="G374" s="121"/>
      <c r="H374" s="121"/>
      <c r="I374" s="117"/>
      <c r="J374" s="121"/>
      <c r="K374" s="122"/>
      <c r="L374" s="122"/>
      <c r="M374" s="118"/>
      <c r="N374" s="104"/>
    </row>
    <row r="375" spans="1:14" ht="75" customHeight="1">
      <c r="A375" s="104"/>
      <c r="B375" s="119"/>
      <c r="C375" s="120"/>
      <c r="D375" s="121"/>
      <c r="E375" s="121"/>
      <c r="F375" s="121"/>
      <c r="G375" s="121"/>
      <c r="H375" s="121"/>
      <c r="I375" s="117"/>
      <c r="J375" s="121"/>
      <c r="K375" s="122"/>
      <c r="L375" s="122"/>
      <c r="M375" s="118"/>
      <c r="N375" s="104"/>
    </row>
    <row r="376" spans="1:14" ht="75" customHeight="1">
      <c r="A376" s="104"/>
      <c r="B376" s="119"/>
      <c r="C376" s="120"/>
      <c r="D376" s="121"/>
      <c r="E376" s="121"/>
      <c r="F376" s="121"/>
      <c r="G376" s="121"/>
      <c r="H376" s="121"/>
      <c r="I376" s="117"/>
      <c r="J376" s="121"/>
      <c r="K376" s="122"/>
      <c r="L376" s="122"/>
      <c r="M376" s="118"/>
      <c r="N376" s="104"/>
    </row>
    <row r="377" spans="1:14" ht="93.75" customHeight="1">
      <c r="A377" s="104"/>
      <c r="B377" s="119"/>
      <c r="C377" s="120"/>
      <c r="D377" s="121"/>
      <c r="E377" s="121"/>
      <c r="F377" s="121"/>
      <c r="G377" s="121"/>
      <c r="H377" s="121"/>
      <c r="I377" s="117"/>
      <c r="J377" s="121"/>
      <c r="K377" s="122"/>
      <c r="L377" s="122"/>
      <c r="M377" s="118"/>
      <c r="N377" s="104"/>
    </row>
    <row r="378" spans="1:14" ht="75" customHeight="1">
      <c r="A378" s="104"/>
      <c r="B378" s="119"/>
      <c r="C378" s="120"/>
      <c r="D378" s="121"/>
      <c r="E378" s="121"/>
      <c r="F378" s="121"/>
      <c r="G378" s="121"/>
      <c r="H378" s="121"/>
      <c r="I378" s="117"/>
      <c r="J378" s="121"/>
      <c r="K378" s="122"/>
      <c r="L378" s="122"/>
      <c r="M378" s="118"/>
      <c r="N378" s="104"/>
    </row>
    <row r="379" spans="1:14" ht="168.75" customHeight="1">
      <c r="A379" s="104"/>
      <c r="B379" s="119"/>
      <c r="C379" s="120"/>
      <c r="D379" s="121"/>
      <c r="E379" s="121"/>
      <c r="F379" s="121"/>
      <c r="G379" s="121"/>
      <c r="H379" s="121"/>
      <c r="I379" s="117"/>
      <c r="J379" s="121"/>
      <c r="K379" s="122"/>
      <c r="L379" s="122"/>
      <c r="M379" s="118"/>
      <c r="N379" s="104"/>
    </row>
    <row r="380" spans="1:14" ht="75" customHeight="1">
      <c r="A380" s="104"/>
      <c r="B380" s="119"/>
      <c r="C380" s="120"/>
      <c r="D380" s="121"/>
      <c r="E380" s="121"/>
      <c r="F380" s="121"/>
      <c r="G380" s="121"/>
      <c r="H380" s="121"/>
      <c r="I380" s="117"/>
      <c r="J380" s="121"/>
      <c r="K380" s="122"/>
      <c r="L380" s="122"/>
      <c r="M380" s="118"/>
      <c r="N380" s="104"/>
    </row>
    <row r="381" spans="1:14" ht="75" customHeight="1">
      <c r="A381" s="104"/>
      <c r="B381" s="119"/>
      <c r="C381" s="120"/>
      <c r="D381" s="121"/>
      <c r="E381" s="121"/>
      <c r="F381" s="121"/>
      <c r="G381" s="121"/>
      <c r="H381" s="121"/>
      <c r="I381" s="117"/>
      <c r="J381" s="121"/>
      <c r="K381" s="122"/>
      <c r="L381" s="122"/>
      <c r="M381" s="118"/>
      <c r="N381" s="104"/>
    </row>
    <row r="382" spans="1:14" ht="75" customHeight="1">
      <c r="A382" s="104"/>
      <c r="B382" s="119"/>
      <c r="C382" s="120"/>
      <c r="D382" s="121"/>
      <c r="E382" s="121"/>
      <c r="F382" s="121"/>
      <c r="G382" s="121"/>
      <c r="H382" s="121"/>
      <c r="I382" s="117"/>
      <c r="J382" s="121"/>
      <c r="K382" s="122"/>
      <c r="L382" s="122"/>
      <c r="M382" s="118"/>
      <c r="N382" s="104"/>
    </row>
    <row r="383" spans="1:14" ht="75" customHeight="1">
      <c r="A383" s="104"/>
      <c r="B383" s="119"/>
      <c r="C383" s="120"/>
      <c r="D383" s="121"/>
      <c r="E383" s="121"/>
      <c r="F383" s="121"/>
      <c r="G383" s="121"/>
      <c r="H383" s="121"/>
      <c r="I383" s="117"/>
      <c r="J383" s="121"/>
      <c r="K383" s="122"/>
      <c r="L383" s="122"/>
      <c r="M383" s="118"/>
      <c r="N383" s="104"/>
    </row>
    <row r="384" spans="1:14" ht="93.75" customHeight="1">
      <c r="A384" s="104"/>
      <c r="B384" s="119"/>
      <c r="C384" s="120"/>
      <c r="D384" s="121"/>
      <c r="E384" s="121"/>
      <c r="F384" s="121"/>
      <c r="G384" s="121"/>
      <c r="H384" s="121"/>
      <c r="I384" s="117"/>
      <c r="J384" s="121"/>
      <c r="K384" s="122"/>
      <c r="L384" s="122"/>
      <c r="M384" s="118"/>
      <c r="N384" s="104"/>
    </row>
    <row r="385" spans="1:14" ht="75" customHeight="1">
      <c r="A385" s="104"/>
      <c r="B385" s="119"/>
      <c r="C385" s="120"/>
      <c r="D385" s="121"/>
      <c r="E385" s="121"/>
      <c r="F385" s="121"/>
      <c r="G385" s="121"/>
      <c r="H385" s="121"/>
      <c r="I385" s="117"/>
      <c r="J385" s="121"/>
      <c r="K385" s="122"/>
      <c r="L385" s="122"/>
      <c r="M385" s="118"/>
      <c r="N385" s="104"/>
    </row>
    <row r="386" spans="1:14" ht="93.75" customHeight="1">
      <c r="A386" s="104"/>
      <c r="B386" s="119"/>
      <c r="C386" s="120"/>
      <c r="D386" s="121"/>
      <c r="E386" s="121"/>
      <c r="F386" s="121"/>
      <c r="G386" s="121"/>
      <c r="H386" s="121"/>
      <c r="I386" s="117"/>
      <c r="J386" s="121"/>
      <c r="K386" s="122"/>
      <c r="L386" s="122"/>
      <c r="M386" s="118"/>
      <c r="N386" s="104"/>
    </row>
    <row r="387" spans="1:14" ht="93.75" customHeight="1">
      <c r="A387" s="104"/>
      <c r="B387" s="119"/>
      <c r="C387" s="120"/>
      <c r="D387" s="121"/>
      <c r="E387" s="121"/>
      <c r="F387" s="121"/>
      <c r="G387" s="121"/>
      <c r="H387" s="121"/>
      <c r="I387" s="117"/>
      <c r="J387" s="121"/>
      <c r="K387" s="122"/>
      <c r="L387" s="122"/>
      <c r="M387" s="118"/>
      <c r="N387" s="104"/>
    </row>
    <row r="388" spans="1:14" ht="93.75" customHeight="1">
      <c r="A388" s="104"/>
      <c r="B388" s="119"/>
      <c r="C388" s="120"/>
      <c r="D388" s="121"/>
      <c r="E388" s="121"/>
      <c r="F388" s="121"/>
      <c r="G388" s="121"/>
      <c r="H388" s="121"/>
      <c r="I388" s="117"/>
      <c r="J388" s="121"/>
      <c r="K388" s="122"/>
      <c r="L388" s="122"/>
      <c r="M388" s="118"/>
      <c r="N388" s="104"/>
    </row>
    <row r="389" spans="1:14" ht="93.75" customHeight="1">
      <c r="A389" s="104"/>
      <c r="B389" s="119"/>
      <c r="C389" s="120"/>
      <c r="D389" s="121"/>
      <c r="E389" s="121"/>
      <c r="F389" s="121"/>
      <c r="G389" s="121"/>
      <c r="H389" s="121"/>
      <c r="I389" s="117"/>
      <c r="J389" s="121"/>
      <c r="K389" s="122"/>
      <c r="L389" s="122"/>
      <c r="M389" s="118"/>
      <c r="N389" s="104"/>
    </row>
    <row r="390" spans="1:14" ht="93.75" customHeight="1">
      <c r="A390" s="104"/>
      <c r="B390" s="119"/>
      <c r="C390" s="120"/>
      <c r="D390" s="121"/>
      <c r="E390" s="121"/>
      <c r="F390" s="121"/>
      <c r="G390" s="121"/>
      <c r="H390" s="121"/>
      <c r="I390" s="117"/>
      <c r="J390" s="121"/>
      <c r="K390" s="122"/>
      <c r="L390" s="122"/>
      <c r="M390" s="118"/>
      <c r="N390" s="104"/>
    </row>
    <row r="391" spans="1:14" ht="187.5" customHeight="1">
      <c r="A391" s="104"/>
      <c r="B391" s="119"/>
      <c r="C391" s="120"/>
      <c r="D391" s="121"/>
      <c r="E391" s="121"/>
      <c r="F391" s="121"/>
      <c r="G391" s="121"/>
      <c r="H391" s="121"/>
      <c r="I391" s="117"/>
      <c r="J391" s="121"/>
      <c r="K391" s="122"/>
      <c r="L391" s="122"/>
      <c r="M391" s="118"/>
      <c r="N391" s="104"/>
    </row>
    <row r="392" spans="1:14" ht="93.75" customHeight="1">
      <c r="A392" s="104"/>
      <c r="B392" s="119"/>
      <c r="C392" s="120"/>
      <c r="D392" s="121"/>
      <c r="E392" s="121"/>
      <c r="F392" s="121"/>
      <c r="G392" s="121"/>
      <c r="H392" s="121"/>
      <c r="I392" s="117"/>
      <c r="J392" s="121"/>
      <c r="K392" s="122"/>
      <c r="L392" s="122"/>
      <c r="M392" s="118"/>
      <c r="N392" s="104"/>
    </row>
    <row r="393" spans="1:14" ht="150" customHeight="1">
      <c r="A393" s="104"/>
      <c r="B393" s="119"/>
      <c r="C393" s="120"/>
      <c r="D393" s="121"/>
      <c r="E393" s="121"/>
      <c r="F393" s="121"/>
      <c r="G393" s="121"/>
      <c r="H393" s="121"/>
      <c r="I393" s="117"/>
      <c r="J393" s="121"/>
      <c r="K393" s="122"/>
      <c r="L393" s="122"/>
      <c r="M393" s="118"/>
      <c r="N393" s="104"/>
    </row>
    <row r="394" spans="1:14" ht="93.75" customHeight="1">
      <c r="A394" s="104"/>
      <c r="B394" s="119"/>
      <c r="C394" s="120"/>
      <c r="D394" s="121"/>
      <c r="E394" s="121"/>
      <c r="F394" s="121"/>
      <c r="G394" s="121"/>
      <c r="H394" s="121"/>
      <c r="I394" s="117"/>
      <c r="J394" s="121"/>
      <c r="K394" s="122"/>
      <c r="L394" s="122"/>
      <c r="M394" s="118"/>
      <c r="N394" s="104"/>
    </row>
    <row r="395" spans="1:14" ht="93.75" customHeight="1">
      <c r="A395" s="104"/>
      <c r="B395" s="119"/>
      <c r="C395" s="120"/>
      <c r="D395" s="121"/>
      <c r="E395" s="121"/>
      <c r="F395" s="121"/>
      <c r="G395" s="121"/>
      <c r="H395" s="121"/>
      <c r="I395" s="117"/>
      <c r="J395" s="121"/>
      <c r="K395" s="122"/>
      <c r="L395" s="122"/>
      <c r="M395" s="118"/>
      <c r="N395" s="104"/>
    </row>
    <row r="396" spans="1:14" ht="93.75" customHeight="1">
      <c r="A396" s="104"/>
      <c r="B396" s="119"/>
      <c r="C396" s="120"/>
      <c r="D396" s="121"/>
      <c r="E396" s="121"/>
      <c r="F396" s="121"/>
      <c r="G396" s="121"/>
      <c r="H396" s="121"/>
      <c r="I396" s="117"/>
      <c r="J396" s="121"/>
      <c r="K396" s="122"/>
      <c r="L396" s="122"/>
      <c r="M396" s="118"/>
      <c r="N396" s="104"/>
    </row>
    <row r="397" spans="1:14" ht="131.25" customHeight="1">
      <c r="A397" s="104"/>
      <c r="B397" s="119" t="s">
        <v>13</v>
      </c>
      <c r="C397" s="123"/>
      <c r="D397" s="121"/>
      <c r="E397" s="121"/>
      <c r="F397" s="121"/>
      <c r="G397" s="121"/>
      <c r="H397" s="121"/>
      <c r="I397" s="117"/>
      <c r="J397" s="121"/>
      <c r="K397" s="122"/>
      <c r="L397" s="122"/>
      <c r="M397" s="118"/>
      <c r="N397" s="104"/>
    </row>
    <row r="398" spans="1:14" ht="37.5" customHeight="1">
      <c r="A398" s="104"/>
      <c r="B398" s="119"/>
      <c r="C398" s="120"/>
      <c r="D398" s="121"/>
      <c r="E398" s="121"/>
      <c r="F398" s="121"/>
      <c r="G398" s="121"/>
      <c r="H398" s="121"/>
      <c r="I398" s="117"/>
      <c r="J398" s="121"/>
      <c r="K398" s="122"/>
      <c r="L398" s="122"/>
      <c r="M398" s="118"/>
      <c r="N398" s="104"/>
    </row>
    <row r="399" spans="1:14" ht="56.25" customHeight="1">
      <c r="A399" s="104"/>
      <c r="B399" s="119"/>
      <c r="C399" s="120"/>
      <c r="D399" s="121"/>
      <c r="E399" s="121"/>
      <c r="F399" s="121"/>
      <c r="G399" s="121"/>
      <c r="H399" s="121"/>
      <c r="I399" s="117"/>
      <c r="J399" s="121"/>
      <c r="K399" s="122"/>
      <c r="L399" s="122"/>
      <c r="M399" s="118"/>
      <c r="N399" s="104"/>
    </row>
    <row r="400" spans="1:14" ht="37.5" customHeight="1">
      <c r="A400" s="104"/>
      <c r="B400" s="119"/>
      <c r="C400" s="120"/>
      <c r="D400" s="121"/>
      <c r="E400" s="121"/>
      <c r="F400" s="121"/>
      <c r="G400" s="121"/>
      <c r="H400" s="121"/>
      <c r="I400" s="117"/>
      <c r="J400" s="121"/>
      <c r="K400" s="122"/>
      <c r="L400" s="122"/>
      <c r="M400" s="118"/>
      <c r="N400" s="104"/>
    </row>
    <row r="401" spans="1:14" ht="75" customHeight="1">
      <c r="A401" s="104"/>
      <c r="B401" s="119"/>
      <c r="C401" s="120"/>
      <c r="D401" s="121"/>
      <c r="E401" s="121"/>
      <c r="F401" s="121"/>
      <c r="G401" s="121"/>
      <c r="H401" s="121"/>
      <c r="I401" s="117"/>
      <c r="J401" s="121"/>
      <c r="K401" s="122"/>
      <c r="L401" s="122"/>
      <c r="M401" s="118"/>
      <c r="N401" s="104"/>
    </row>
    <row r="402" spans="1:14" ht="93.75" customHeight="1">
      <c r="A402" s="104"/>
      <c r="B402" s="119"/>
      <c r="C402" s="120"/>
      <c r="D402" s="121"/>
      <c r="E402" s="121"/>
      <c r="F402" s="121"/>
      <c r="G402" s="121"/>
      <c r="H402" s="121"/>
      <c r="I402" s="117"/>
      <c r="J402" s="121"/>
      <c r="K402" s="122"/>
      <c r="L402" s="122"/>
      <c r="M402" s="118"/>
      <c r="N402" s="104"/>
    </row>
    <row r="403" spans="1:14" ht="93.75" customHeight="1">
      <c r="A403" s="104"/>
      <c r="B403" s="119"/>
      <c r="C403" s="120"/>
      <c r="D403" s="121"/>
      <c r="E403" s="121"/>
      <c r="F403" s="121"/>
      <c r="G403" s="121"/>
      <c r="H403" s="121"/>
      <c r="I403" s="117"/>
      <c r="J403" s="121"/>
      <c r="K403" s="122"/>
      <c r="L403" s="122"/>
      <c r="M403" s="118"/>
      <c r="N403" s="104"/>
    </row>
    <row r="404" spans="1:14" ht="75" customHeight="1">
      <c r="A404" s="104"/>
      <c r="B404" s="119"/>
      <c r="C404" s="120"/>
      <c r="D404" s="121"/>
      <c r="E404" s="121"/>
      <c r="F404" s="121"/>
      <c r="G404" s="121"/>
      <c r="H404" s="121"/>
      <c r="I404" s="117"/>
      <c r="J404" s="121"/>
      <c r="K404" s="122"/>
      <c r="L404" s="122"/>
      <c r="M404" s="118"/>
      <c r="N404" s="104"/>
    </row>
    <row r="405" spans="1:14" ht="93.75" customHeight="1">
      <c r="A405" s="104"/>
      <c r="B405" s="119"/>
      <c r="C405" s="120"/>
      <c r="D405" s="121"/>
      <c r="E405" s="121"/>
      <c r="F405" s="121"/>
      <c r="G405" s="121"/>
      <c r="H405" s="121"/>
      <c r="I405" s="117"/>
      <c r="J405" s="121"/>
      <c r="K405" s="122"/>
      <c r="L405" s="122"/>
      <c r="M405" s="118"/>
      <c r="N405" s="104"/>
    </row>
    <row r="406" spans="1:14" ht="75" customHeight="1">
      <c r="A406" s="104"/>
      <c r="B406" s="119"/>
      <c r="C406" s="120"/>
      <c r="D406" s="121"/>
      <c r="E406" s="121"/>
      <c r="F406" s="121"/>
      <c r="G406" s="121"/>
      <c r="H406" s="121"/>
      <c r="I406" s="117"/>
      <c r="J406" s="121"/>
      <c r="K406" s="122"/>
      <c r="L406" s="122"/>
      <c r="M406" s="118"/>
      <c r="N406" s="104"/>
    </row>
    <row r="407" spans="1:14" ht="75" customHeight="1">
      <c r="A407" s="104"/>
      <c r="B407" s="119"/>
      <c r="C407" s="120"/>
      <c r="D407" s="121"/>
      <c r="E407" s="121"/>
      <c r="F407" s="121"/>
      <c r="G407" s="121"/>
      <c r="H407" s="121"/>
      <c r="I407" s="117"/>
      <c r="J407" s="121"/>
      <c r="K407" s="122"/>
      <c r="L407" s="122"/>
      <c r="M407" s="118"/>
      <c r="N407" s="104"/>
    </row>
    <row r="408" spans="1:14" ht="93.75" customHeight="1">
      <c r="A408" s="104"/>
      <c r="B408" s="119"/>
      <c r="C408" s="120"/>
      <c r="D408" s="121"/>
      <c r="E408" s="121"/>
      <c r="F408" s="121"/>
      <c r="G408" s="121"/>
      <c r="H408" s="121"/>
      <c r="I408" s="117"/>
      <c r="J408" s="121"/>
      <c r="K408" s="122"/>
      <c r="L408" s="122"/>
      <c r="M408" s="118"/>
      <c r="N408" s="104"/>
    </row>
    <row r="409" spans="1:14" ht="75" customHeight="1">
      <c r="A409" s="104"/>
      <c r="B409" s="119"/>
      <c r="C409" s="120"/>
      <c r="D409" s="121"/>
      <c r="E409" s="121"/>
      <c r="F409" s="121"/>
      <c r="G409" s="121"/>
      <c r="H409" s="121"/>
      <c r="I409" s="117"/>
      <c r="J409" s="121"/>
      <c r="K409" s="122"/>
      <c r="L409" s="122"/>
      <c r="M409" s="118"/>
      <c r="N409" s="104"/>
    </row>
    <row r="410" spans="1:14" ht="56.25" customHeight="1">
      <c r="A410" s="104"/>
      <c r="B410" s="119"/>
      <c r="C410" s="120"/>
      <c r="D410" s="121"/>
      <c r="E410" s="121"/>
      <c r="F410" s="121"/>
      <c r="G410" s="121"/>
      <c r="H410" s="121"/>
      <c r="I410" s="117"/>
      <c r="J410" s="121"/>
      <c r="K410" s="122"/>
      <c r="L410" s="122"/>
      <c r="M410" s="118"/>
      <c r="N410" s="104"/>
    </row>
    <row r="411" spans="1:14" ht="37.5" customHeight="1">
      <c r="A411" s="104"/>
      <c r="B411" s="119"/>
      <c r="C411" s="120"/>
      <c r="D411" s="121"/>
      <c r="E411" s="121"/>
      <c r="F411" s="121"/>
      <c r="G411" s="121"/>
      <c r="H411" s="121"/>
      <c r="I411" s="117"/>
      <c r="J411" s="121"/>
      <c r="K411" s="122"/>
      <c r="L411" s="122"/>
      <c r="M411" s="118"/>
      <c r="N411" s="104"/>
    </row>
    <row r="412" spans="1:14" ht="75" customHeight="1">
      <c r="A412" s="104"/>
      <c r="B412" s="119"/>
      <c r="C412" s="120"/>
      <c r="D412" s="121"/>
      <c r="E412" s="121"/>
      <c r="F412" s="121"/>
      <c r="G412" s="121"/>
      <c r="H412" s="121"/>
      <c r="I412" s="117"/>
      <c r="J412" s="121"/>
      <c r="K412" s="122"/>
      <c r="L412" s="122"/>
      <c r="M412" s="118"/>
      <c r="N412" s="104"/>
    </row>
    <row r="413" spans="1:14" ht="56.25" customHeight="1">
      <c r="A413" s="104"/>
      <c r="B413" s="119"/>
      <c r="C413" s="120"/>
      <c r="D413" s="121"/>
      <c r="E413" s="121"/>
      <c r="F413" s="121"/>
      <c r="G413" s="121"/>
      <c r="H413" s="121"/>
      <c r="I413" s="117"/>
      <c r="J413" s="121"/>
      <c r="K413" s="122"/>
      <c r="L413" s="122"/>
      <c r="M413" s="118"/>
      <c r="N413" s="104"/>
    </row>
    <row r="414" spans="1:14" ht="37.5" customHeight="1">
      <c r="A414" s="104"/>
      <c r="B414" s="119"/>
      <c r="C414" s="120"/>
      <c r="D414" s="121"/>
      <c r="E414" s="121"/>
      <c r="F414" s="121"/>
      <c r="G414" s="121"/>
      <c r="H414" s="121"/>
      <c r="I414" s="117"/>
      <c r="J414" s="121"/>
      <c r="K414" s="122"/>
      <c r="L414" s="122"/>
      <c r="M414" s="118"/>
      <c r="N414" s="104"/>
    </row>
    <row r="415" spans="1:14" ht="56.25" customHeight="1">
      <c r="A415" s="104"/>
      <c r="B415" s="119"/>
      <c r="C415" s="120"/>
      <c r="D415" s="121"/>
      <c r="E415" s="121"/>
      <c r="F415" s="121"/>
      <c r="G415" s="121"/>
      <c r="H415" s="121"/>
      <c r="I415" s="117"/>
      <c r="J415" s="121"/>
      <c r="K415" s="122"/>
      <c r="L415" s="122"/>
      <c r="M415" s="118"/>
      <c r="N415" s="104"/>
    </row>
    <row r="416" spans="1:14" ht="75" customHeight="1">
      <c r="A416" s="104"/>
      <c r="B416" s="119"/>
      <c r="C416" s="120"/>
      <c r="D416" s="121"/>
      <c r="E416" s="121"/>
      <c r="F416" s="121"/>
      <c r="G416" s="121"/>
      <c r="H416" s="121"/>
      <c r="I416" s="117"/>
      <c r="J416" s="121"/>
      <c r="K416" s="122"/>
      <c r="L416" s="122"/>
      <c r="M416" s="118"/>
      <c r="N416" s="104"/>
    </row>
    <row r="417" spans="1:14" ht="93.75" customHeight="1">
      <c r="A417" s="104"/>
      <c r="B417" s="119"/>
      <c r="C417" s="120"/>
      <c r="D417" s="121"/>
      <c r="E417" s="121"/>
      <c r="F417" s="121"/>
      <c r="G417" s="121"/>
      <c r="H417" s="121"/>
      <c r="I417" s="117"/>
      <c r="J417" s="121"/>
      <c r="K417" s="122"/>
      <c r="L417" s="122"/>
      <c r="M417" s="118"/>
      <c r="N417" s="104"/>
    </row>
    <row r="418" spans="1:14" ht="75" customHeight="1">
      <c r="A418" s="104"/>
      <c r="B418" s="119"/>
      <c r="C418" s="120"/>
      <c r="D418" s="121"/>
      <c r="E418" s="121"/>
      <c r="F418" s="121"/>
      <c r="G418" s="121"/>
      <c r="H418" s="121"/>
      <c r="I418" s="117"/>
      <c r="J418" s="121"/>
      <c r="K418" s="122"/>
      <c r="L418" s="122"/>
      <c r="M418" s="118"/>
      <c r="N418" s="104"/>
    </row>
    <row r="419" spans="1:14" ht="131.25" customHeight="1">
      <c r="A419" s="104"/>
      <c r="B419" s="119"/>
      <c r="C419" s="120"/>
      <c r="D419" s="121"/>
      <c r="E419" s="121"/>
      <c r="F419" s="121"/>
      <c r="G419" s="121"/>
      <c r="H419" s="121"/>
      <c r="I419" s="117"/>
      <c r="J419" s="121"/>
      <c r="K419" s="122"/>
      <c r="L419" s="122"/>
      <c r="M419" s="118"/>
      <c r="N419" s="104"/>
    </row>
    <row r="420" spans="1:14" ht="56.25" customHeight="1">
      <c r="A420" s="104"/>
      <c r="B420" s="119"/>
      <c r="C420" s="120"/>
      <c r="D420" s="121"/>
      <c r="E420" s="121"/>
      <c r="F420" s="121"/>
      <c r="G420" s="121"/>
      <c r="H420" s="121"/>
      <c r="I420" s="117"/>
      <c r="J420" s="121"/>
      <c r="K420" s="122"/>
      <c r="L420" s="122"/>
      <c r="M420" s="118"/>
      <c r="N420" s="104"/>
    </row>
    <row r="421" spans="1:14" ht="75" customHeight="1">
      <c r="A421" s="104"/>
      <c r="B421" s="119"/>
      <c r="C421" s="120"/>
      <c r="D421" s="121"/>
      <c r="E421" s="121"/>
      <c r="F421" s="121"/>
      <c r="G421" s="121"/>
      <c r="H421" s="121"/>
      <c r="I421" s="117"/>
      <c r="J421" s="121"/>
      <c r="K421" s="122"/>
      <c r="L421" s="122"/>
      <c r="M421" s="118"/>
      <c r="N421" s="104"/>
    </row>
    <row r="422" spans="1:14" ht="75" customHeight="1">
      <c r="A422" s="104"/>
      <c r="B422" s="119"/>
      <c r="C422" s="120"/>
      <c r="D422" s="121"/>
      <c r="E422" s="121"/>
      <c r="F422" s="121"/>
      <c r="G422" s="121"/>
      <c r="H422" s="121"/>
      <c r="I422" s="117"/>
      <c r="J422" s="121"/>
      <c r="K422" s="122"/>
      <c r="L422" s="122"/>
      <c r="M422" s="118"/>
      <c r="N422" s="104"/>
    </row>
    <row r="423" spans="1:14" ht="75" customHeight="1">
      <c r="A423" s="104"/>
      <c r="B423" s="119"/>
      <c r="C423" s="120"/>
      <c r="D423" s="121"/>
      <c r="E423" s="121"/>
      <c r="F423" s="121"/>
      <c r="G423" s="121"/>
      <c r="H423" s="121"/>
      <c r="I423" s="117"/>
      <c r="J423" s="121"/>
      <c r="K423" s="122"/>
      <c r="L423" s="122"/>
      <c r="M423" s="118"/>
      <c r="N423" s="104"/>
    </row>
    <row r="424" spans="1:14" ht="56.25" customHeight="1">
      <c r="A424" s="104"/>
      <c r="B424" s="119"/>
      <c r="C424" s="120"/>
      <c r="D424" s="121"/>
      <c r="E424" s="121"/>
      <c r="F424" s="121"/>
      <c r="G424" s="121"/>
      <c r="H424" s="121"/>
      <c r="I424" s="117"/>
      <c r="J424" s="121"/>
      <c r="K424" s="122"/>
      <c r="L424" s="122"/>
      <c r="M424" s="118"/>
      <c r="N424" s="104"/>
    </row>
    <row r="425" spans="1:14" ht="93.75" customHeight="1">
      <c r="A425" s="104"/>
      <c r="B425" s="119"/>
      <c r="C425" s="120"/>
      <c r="D425" s="121"/>
      <c r="E425" s="121"/>
      <c r="F425" s="121"/>
      <c r="G425" s="121"/>
      <c r="H425" s="121"/>
      <c r="I425" s="117"/>
      <c r="J425" s="121"/>
      <c r="K425" s="122"/>
      <c r="L425" s="122"/>
      <c r="M425" s="118"/>
      <c r="N425" s="104"/>
    </row>
    <row r="426" spans="1:14" ht="56.25" customHeight="1">
      <c r="A426" s="104"/>
      <c r="B426" s="119"/>
      <c r="C426" s="120"/>
      <c r="D426" s="121"/>
      <c r="E426" s="121"/>
      <c r="F426" s="121"/>
      <c r="G426" s="121"/>
      <c r="H426" s="121"/>
      <c r="I426" s="117"/>
      <c r="J426" s="121"/>
      <c r="K426" s="122"/>
      <c r="L426" s="122"/>
      <c r="M426" s="118"/>
      <c r="N426" s="104"/>
    </row>
    <row r="427" spans="1:14" ht="19.5" customHeight="1">
      <c r="A427" s="104"/>
      <c r="B427" s="119"/>
      <c r="C427" s="120"/>
      <c r="D427" s="121"/>
      <c r="E427" s="121"/>
      <c r="F427" s="121"/>
      <c r="G427" s="121"/>
      <c r="H427" s="121"/>
      <c r="I427" s="117"/>
      <c r="J427" s="121"/>
      <c r="K427" s="122"/>
      <c r="L427" s="122"/>
      <c r="M427" s="118"/>
      <c r="N427" s="104"/>
    </row>
    <row r="428" spans="1:14" ht="56.25" customHeight="1">
      <c r="A428" s="104"/>
      <c r="B428" s="119"/>
      <c r="C428" s="120"/>
      <c r="D428" s="121"/>
      <c r="E428" s="121"/>
      <c r="F428" s="121"/>
      <c r="G428" s="121"/>
      <c r="H428" s="121"/>
      <c r="I428" s="117"/>
      <c r="J428" s="121"/>
      <c r="K428" s="122"/>
      <c r="L428" s="122"/>
      <c r="M428" s="118"/>
      <c r="N428" s="104"/>
    </row>
    <row r="429" spans="1:14" ht="56.25" customHeight="1">
      <c r="A429" s="104"/>
      <c r="B429" s="119"/>
      <c r="C429" s="120"/>
      <c r="D429" s="121"/>
      <c r="E429" s="121"/>
      <c r="F429" s="121"/>
      <c r="G429" s="121"/>
      <c r="H429" s="121"/>
      <c r="I429" s="117"/>
      <c r="J429" s="121"/>
      <c r="K429" s="122"/>
      <c r="L429" s="122"/>
      <c r="M429" s="118"/>
      <c r="N429" s="104"/>
    </row>
    <row r="430" spans="1:14" ht="56.25" customHeight="1">
      <c r="A430" s="104"/>
      <c r="B430" s="119"/>
      <c r="C430" s="120"/>
      <c r="D430" s="121"/>
      <c r="E430" s="121"/>
      <c r="F430" s="121"/>
      <c r="G430" s="121"/>
      <c r="H430" s="121"/>
      <c r="I430" s="117"/>
      <c r="J430" s="121"/>
      <c r="K430" s="122"/>
      <c r="L430" s="122"/>
      <c r="M430" s="118"/>
      <c r="N430" s="104"/>
    </row>
    <row r="431" spans="1:14" ht="56.25" customHeight="1">
      <c r="A431" s="104"/>
      <c r="B431" s="119"/>
      <c r="C431" s="120"/>
      <c r="D431" s="121"/>
      <c r="E431" s="121"/>
      <c r="F431" s="121"/>
      <c r="G431" s="121"/>
      <c r="H431" s="121"/>
      <c r="I431" s="117"/>
      <c r="J431" s="121"/>
      <c r="K431" s="122"/>
      <c r="L431" s="122"/>
      <c r="M431" s="118"/>
      <c r="N431" s="104"/>
    </row>
    <row r="432" spans="1:14" ht="75" customHeight="1">
      <c r="A432" s="104"/>
      <c r="B432" s="119"/>
      <c r="C432" s="120"/>
      <c r="D432" s="121"/>
      <c r="E432" s="121"/>
      <c r="F432" s="121"/>
      <c r="G432" s="121"/>
      <c r="H432" s="121"/>
      <c r="I432" s="117"/>
      <c r="J432" s="121"/>
      <c r="K432" s="122"/>
      <c r="L432" s="122"/>
      <c r="M432" s="118"/>
      <c r="N432" s="104"/>
    </row>
    <row r="433" spans="1:14" ht="37.5" customHeight="1">
      <c r="A433" s="104"/>
      <c r="B433" s="119"/>
      <c r="C433" s="120"/>
      <c r="D433" s="121"/>
      <c r="E433" s="121"/>
      <c r="F433" s="121"/>
      <c r="G433" s="121"/>
      <c r="H433" s="121"/>
      <c r="I433" s="117"/>
      <c r="J433" s="121"/>
      <c r="K433" s="122"/>
      <c r="L433" s="122"/>
      <c r="M433" s="118"/>
      <c r="N433" s="104"/>
    </row>
    <row r="434" spans="1:14" ht="112.5" customHeight="1">
      <c r="A434" s="104"/>
      <c r="B434" s="119"/>
      <c r="C434" s="120"/>
      <c r="D434" s="121"/>
      <c r="E434" s="121"/>
      <c r="F434" s="121"/>
      <c r="G434" s="121"/>
      <c r="H434" s="121"/>
      <c r="I434" s="117"/>
      <c r="J434" s="121"/>
      <c r="K434" s="122"/>
      <c r="L434" s="122"/>
      <c r="M434" s="118"/>
      <c r="N434" s="104"/>
    </row>
    <row r="435" spans="1:14" ht="37.5" customHeight="1">
      <c r="A435" s="104"/>
      <c r="B435" s="119"/>
      <c r="C435" s="120"/>
      <c r="D435" s="121"/>
      <c r="E435" s="121"/>
      <c r="F435" s="121"/>
      <c r="G435" s="121"/>
      <c r="H435" s="121"/>
      <c r="I435" s="117"/>
      <c r="J435" s="121"/>
      <c r="K435" s="122"/>
      <c r="L435" s="122"/>
      <c r="M435" s="118"/>
      <c r="N435" s="104"/>
    </row>
    <row r="436" spans="1:14" ht="75" customHeight="1">
      <c r="A436" s="104"/>
      <c r="B436" s="119"/>
      <c r="C436" s="120"/>
      <c r="D436" s="121"/>
      <c r="E436" s="121"/>
      <c r="F436" s="121"/>
      <c r="G436" s="121"/>
      <c r="H436" s="121"/>
      <c r="I436" s="117"/>
      <c r="J436" s="121"/>
      <c r="K436" s="122"/>
      <c r="L436" s="122"/>
      <c r="M436" s="118"/>
      <c r="N436" s="104"/>
    </row>
    <row r="437" spans="1:14" ht="93.75" customHeight="1">
      <c r="A437" s="104"/>
      <c r="B437" s="119"/>
      <c r="C437" s="120"/>
      <c r="D437" s="121"/>
      <c r="E437" s="121"/>
      <c r="F437" s="121"/>
      <c r="G437" s="121"/>
      <c r="H437" s="121"/>
      <c r="I437" s="117"/>
      <c r="J437" s="121"/>
      <c r="K437" s="122"/>
      <c r="L437" s="122"/>
      <c r="M437" s="118"/>
      <c r="N437" s="104"/>
    </row>
    <row r="438" spans="1:14" ht="37.5" customHeight="1">
      <c r="A438" s="104"/>
      <c r="B438" s="119"/>
      <c r="C438" s="120"/>
      <c r="D438" s="121"/>
      <c r="E438" s="121"/>
      <c r="F438" s="121"/>
      <c r="G438" s="121"/>
      <c r="H438" s="121"/>
      <c r="I438" s="117"/>
      <c r="J438" s="121"/>
      <c r="K438" s="122"/>
      <c r="L438" s="122"/>
      <c r="M438" s="118"/>
      <c r="N438" s="104"/>
    </row>
    <row r="439" spans="1:14" ht="93.75" customHeight="1">
      <c r="A439" s="104"/>
      <c r="B439" s="119"/>
      <c r="C439" s="120"/>
      <c r="D439" s="121"/>
      <c r="E439" s="121"/>
      <c r="F439" s="121"/>
      <c r="G439" s="121"/>
      <c r="H439" s="121"/>
      <c r="I439" s="117"/>
      <c r="J439" s="121"/>
      <c r="K439" s="122"/>
      <c r="L439" s="122"/>
      <c r="M439" s="118"/>
      <c r="N439" s="104"/>
    </row>
    <row r="440" spans="1:14" ht="56.25" customHeight="1">
      <c r="A440" s="104"/>
      <c r="B440" s="119"/>
      <c r="C440" s="120"/>
      <c r="D440" s="121"/>
      <c r="E440" s="121"/>
      <c r="F440" s="121"/>
      <c r="G440" s="121"/>
      <c r="H440" s="121"/>
      <c r="I440" s="117"/>
      <c r="J440" s="121"/>
      <c r="K440" s="122"/>
      <c r="L440" s="122"/>
      <c r="M440" s="118"/>
      <c r="N440" s="104"/>
    </row>
    <row r="441" spans="1:14" ht="150" customHeight="1">
      <c r="A441" s="104"/>
      <c r="B441" s="119" t="s">
        <v>49</v>
      </c>
      <c r="C441" s="123"/>
      <c r="D441" s="121"/>
      <c r="E441" s="121"/>
      <c r="F441" s="121"/>
      <c r="G441" s="121"/>
      <c r="H441" s="121"/>
      <c r="I441" s="117"/>
      <c r="J441" s="121"/>
      <c r="K441" s="122"/>
      <c r="L441" s="122"/>
      <c r="M441" s="118"/>
      <c r="N441" s="104"/>
    </row>
    <row r="442" spans="1:14" ht="56.25" customHeight="1">
      <c r="A442" s="104"/>
      <c r="B442" s="119"/>
      <c r="C442" s="120"/>
      <c r="D442" s="121"/>
      <c r="E442" s="121"/>
      <c r="F442" s="121"/>
      <c r="G442" s="121"/>
      <c r="H442" s="121"/>
      <c r="I442" s="117"/>
      <c r="J442" s="121"/>
      <c r="K442" s="122"/>
      <c r="L442" s="122"/>
      <c r="M442" s="118"/>
      <c r="N442" s="104"/>
    </row>
    <row r="443" spans="1:14" ht="75" customHeight="1">
      <c r="A443" s="104"/>
      <c r="B443" s="119"/>
      <c r="C443" s="120"/>
      <c r="D443" s="121"/>
      <c r="E443" s="121"/>
      <c r="F443" s="121"/>
      <c r="G443" s="121"/>
      <c r="H443" s="121"/>
      <c r="I443" s="117"/>
      <c r="J443" s="121"/>
      <c r="K443" s="122"/>
      <c r="L443" s="122"/>
      <c r="M443" s="118"/>
      <c r="N443" s="104"/>
    </row>
    <row r="444" spans="1:14" ht="37.5" customHeight="1">
      <c r="A444" s="104"/>
      <c r="B444" s="119"/>
      <c r="C444" s="120"/>
      <c r="D444" s="121"/>
      <c r="E444" s="121"/>
      <c r="F444" s="121"/>
      <c r="G444" s="121"/>
      <c r="H444" s="121"/>
      <c r="I444" s="117"/>
      <c r="J444" s="121"/>
      <c r="K444" s="122"/>
      <c r="L444" s="122"/>
      <c r="M444" s="118"/>
      <c r="N444" s="104"/>
    </row>
    <row r="445" spans="1:14" ht="19.5" customHeight="1">
      <c r="A445" s="104"/>
      <c r="B445" s="119"/>
      <c r="C445" s="120"/>
      <c r="D445" s="121"/>
      <c r="E445" s="121"/>
      <c r="F445" s="121"/>
      <c r="G445" s="121"/>
      <c r="H445" s="121"/>
      <c r="I445" s="117"/>
      <c r="J445" s="121"/>
      <c r="K445" s="122"/>
      <c r="L445" s="122"/>
      <c r="M445" s="118"/>
      <c r="N445" s="104"/>
    </row>
    <row r="446" spans="1:14" ht="131.25" customHeight="1">
      <c r="A446" s="104"/>
      <c r="B446" s="119"/>
      <c r="C446" s="120"/>
      <c r="D446" s="121"/>
      <c r="E446" s="121"/>
      <c r="F446" s="121"/>
      <c r="G446" s="121"/>
      <c r="H446" s="121"/>
      <c r="I446" s="117"/>
      <c r="J446" s="121"/>
      <c r="K446" s="122"/>
      <c r="L446" s="122"/>
      <c r="M446" s="118"/>
      <c r="N446" s="104"/>
    </row>
    <row r="447" spans="1:14" ht="19.5" customHeight="1">
      <c r="A447" s="104"/>
      <c r="B447" s="119"/>
      <c r="C447" s="120"/>
      <c r="D447" s="121"/>
      <c r="E447" s="121"/>
      <c r="F447" s="121"/>
      <c r="G447" s="121"/>
      <c r="H447" s="121"/>
      <c r="I447" s="117"/>
      <c r="J447" s="121"/>
      <c r="K447" s="122"/>
      <c r="L447" s="122"/>
      <c r="M447" s="118"/>
      <c r="N447" s="104"/>
    </row>
    <row r="448" spans="1:14" ht="75" customHeight="1">
      <c r="A448" s="104"/>
      <c r="B448" s="119"/>
      <c r="C448" s="120"/>
      <c r="D448" s="121"/>
      <c r="E448" s="121"/>
      <c r="F448" s="121"/>
      <c r="G448" s="121"/>
      <c r="H448" s="121"/>
      <c r="I448" s="117"/>
      <c r="J448" s="121"/>
      <c r="K448" s="122"/>
      <c r="L448" s="122"/>
      <c r="M448" s="118"/>
      <c r="N448" s="104"/>
    </row>
    <row r="449" spans="1:14" ht="56.25" customHeight="1">
      <c r="A449" s="104"/>
      <c r="B449" s="119"/>
      <c r="C449" s="120"/>
      <c r="D449" s="121"/>
      <c r="E449" s="121"/>
      <c r="F449" s="121"/>
      <c r="G449" s="121"/>
      <c r="H449" s="121"/>
      <c r="I449" s="117"/>
      <c r="J449" s="121"/>
      <c r="K449" s="122"/>
      <c r="L449" s="122"/>
      <c r="M449" s="118"/>
      <c r="N449" s="104"/>
    </row>
    <row r="450" spans="1:14" ht="93.75" customHeight="1">
      <c r="A450" s="104"/>
      <c r="B450" s="119"/>
      <c r="C450" s="120"/>
      <c r="D450" s="121"/>
      <c r="E450" s="121"/>
      <c r="F450" s="121"/>
      <c r="G450" s="121"/>
      <c r="H450" s="121"/>
      <c r="I450" s="117"/>
      <c r="J450" s="121"/>
      <c r="K450" s="122"/>
      <c r="L450" s="122"/>
      <c r="M450" s="118"/>
      <c r="N450" s="104"/>
    </row>
    <row r="451" spans="1:14" ht="19.5" customHeight="1">
      <c r="A451" s="104"/>
      <c r="B451" s="119"/>
      <c r="C451" s="120"/>
      <c r="D451" s="121"/>
      <c r="E451" s="121"/>
      <c r="F451" s="121"/>
      <c r="G451" s="121"/>
      <c r="H451" s="121"/>
      <c r="I451" s="117"/>
      <c r="J451" s="121"/>
      <c r="K451" s="122"/>
      <c r="L451" s="122"/>
      <c r="M451" s="118"/>
      <c r="N451" s="104"/>
    </row>
    <row r="452" spans="1:14" ht="56.25" customHeight="1">
      <c r="A452" s="104"/>
      <c r="B452" s="119"/>
      <c r="C452" s="120"/>
      <c r="D452" s="121"/>
      <c r="E452" s="121"/>
      <c r="F452" s="121"/>
      <c r="G452" s="121"/>
      <c r="H452" s="121"/>
      <c r="I452" s="117"/>
      <c r="J452" s="121"/>
      <c r="K452" s="122"/>
      <c r="L452" s="122"/>
      <c r="M452" s="118"/>
      <c r="N452" s="104"/>
    </row>
    <row r="453" spans="1:14" ht="56.25" customHeight="1">
      <c r="A453" s="104"/>
      <c r="B453" s="119"/>
      <c r="C453" s="120"/>
      <c r="D453" s="121"/>
      <c r="E453" s="121"/>
      <c r="F453" s="121"/>
      <c r="G453" s="121"/>
      <c r="H453" s="121"/>
      <c r="I453" s="117"/>
      <c r="J453" s="121"/>
      <c r="K453" s="122"/>
      <c r="L453" s="122"/>
      <c r="M453" s="118"/>
      <c r="N453" s="104"/>
    </row>
    <row r="454" spans="1:14" ht="75" customHeight="1">
      <c r="A454" s="104"/>
      <c r="B454" s="119"/>
      <c r="C454" s="120"/>
      <c r="D454" s="121"/>
      <c r="E454" s="121"/>
      <c r="F454" s="121"/>
      <c r="G454" s="121"/>
      <c r="H454" s="121"/>
      <c r="I454" s="117"/>
      <c r="J454" s="121"/>
      <c r="K454" s="122"/>
      <c r="L454" s="122"/>
      <c r="M454" s="118"/>
      <c r="N454" s="104"/>
    </row>
    <row r="455" spans="1:14" ht="93.75" customHeight="1">
      <c r="A455" s="104"/>
      <c r="B455" s="119"/>
      <c r="C455" s="120"/>
      <c r="D455" s="121"/>
      <c r="E455" s="121"/>
      <c r="F455" s="121"/>
      <c r="G455" s="121"/>
      <c r="H455" s="121"/>
      <c r="I455" s="117"/>
      <c r="J455" s="121"/>
      <c r="K455" s="122"/>
      <c r="L455" s="122"/>
      <c r="M455" s="118"/>
      <c r="N455" s="104"/>
    </row>
    <row r="456" spans="1:14" ht="37.5" customHeight="1">
      <c r="A456" s="104"/>
      <c r="B456" s="119"/>
      <c r="C456" s="120"/>
      <c r="D456" s="121"/>
      <c r="E456" s="121"/>
      <c r="F456" s="121"/>
      <c r="G456" s="121"/>
      <c r="H456" s="121"/>
      <c r="I456" s="117"/>
      <c r="J456" s="121"/>
      <c r="K456" s="122"/>
      <c r="L456" s="122"/>
      <c r="M456" s="118"/>
      <c r="N456" s="104"/>
    </row>
    <row r="457" spans="1:14" ht="37.5" customHeight="1">
      <c r="A457" s="104"/>
      <c r="B457" s="119"/>
      <c r="C457" s="120"/>
      <c r="D457" s="121"/>
      <c r="E457" s="121"/>
      <c r="F457" s="121"/>
      <c r="G457" s="121"/>
      <c r="H457" s="121"/>
      <c r="I457" s="117"/>
      <c r="J457" s="121"/>
      <c r="K457" s="122"/>
      <c r="L457" s="122"/>
      <c r="M457" s="118"/>
      <c r="N457" s="104"/>
    </row>
    <row r="458" spans="1:14" ht="37.5" customHeight="1">
      <c r="A458" s="104"/>
      <c r="B458" s="119"/>
      <c r="C458" s="120"/>
      <c r="D458" s="121"/>
      <c r="E458" s="121"/>
      <c r="F458" s="121"/>
      <c r="G458" s="121"/>
      <c r="H458" s="121"/>
      <c r="I458" s="117"/>
      <c r="J458" s="121"/>
      <c r="K458" s="122"/>
      <c r="L458" s="122"/>
      <c r="M458" s="118"/>
      <c r="N458" s="104"/>
    </row>
    <row r="459" spans="1:14" ht="37.5" customHeight="1">
      <c r="A459" s="104"/>
      <c r="B459" s="119"/>
      <c r="C459" s="120"/>
      <c r="D459" s="121"/>
      <c r="E459" s="121"/>
      <c r="F459" s="121"/>
      <c r="G459" s="121"/>
      <c r="H459" s="121"/>
      <c r="I459" s="117"/>
      <c r="J459" s="121"/>
      <c r="K459" s="122"/>
      <c r="L459" s="122"/>
      <c r="M459" s="118"/>
      <c r="N459" s="104"/>
    </row>
    <row r="460" spans="1:14" ht="19.5" customHeight="1">
      <c r="A460" s="104"/>
      <c r="B460" s="119"/>
      <c r="C460" s="120"/>
      <c r="D460" s="121"/>
      <c r="E460" s="121"/>
      <c r="F460" s="121"/>
      <c r="G460" s="121"/>
      <c r="H460" s="121"/>
      <c r="I460" s="117"/>
      <c r="J460" s="121"/>
      <c r="K460" s="122"/>
      <c r="L460" s="122"/>
      <c r="M460" s="118"/>
      <c r="N460" s="104"/>
    </row>
    <row r="461" spans="1:15" ht="19.5" customHeight="1">
      <c r="A461" s="23"/>
      <c r="B461" s="34"/>
      <c r="C461" s="120"/>
      <c r="D461" s="121"/>
      <c r="E461" s="121"/>
      <c r="F461" s="121"/>
      <c r="G461" s="121"/>
      <c r="H461" s="121"/>
      <c r="I461" s="121"/>
      <c r="J461" s="121"/>
      <c r="K461" s="122"/>
      <c r="L461" s="122"/>
      <c r="M461" s="118"/>
      <c r="N461" s="23"/>
      <c r="O461" s="124"/>
    </row>
  </sheetData>
  <sheetProtection/>
  <mergeCells count="20">
    <mergeCell ref="N14:O14"/>
    <mergeCell ref="P14:Q14"/>
    <mergeCell ref="D15:I15"/>
    <mergeCell ref="D16:I16"/>
    <mergeCell ref="B9:M9"/>
    <mergeCell ref="B10:M10"/>
    <mergeCell ref="B11:M11"/>
    <mergeCell ref="B13:B15"/>
    <mergeCell ref="C13:C15"/>
    <mergeCell ref="D13:J13"/>
    <mergeCell ref="K13:K15"/>
    <mergeCell ref="L13:Q13"/>
    <mergeCell ref="D14:J14"/>
    <mergeCell ref="L14:M14"/>
    <mergeCell ref="N1:Q1"/>
    <mergeCell ref="N2:Q2"/>
    <mergeCell ref="N3:Q3"/>
    <mergeCell ref="N4:Q4"/>
    <mergeCell ref="B7:M7"/>
    <mergeCell ref="B8:M8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2022-01-28T08:54:49Z</cp:lastPrinted>
  <dcterms:created xsi:type="dcterms:W3CDTF">1996-10-08T23:32:33Z</dcterms:created>
  <dcterms:modified xsi:type="dcterms:W3CDTF">2022-03-24T05:42:17Z</dcterms:modified>
  <cp:category/>
  <cp:version/>
  <cp:contentType/>
  <cp:contentStatus/>
</cp:coreProperties>
</file>